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770" activeTab="0"/>
  </bookViews>
  <sheets>
    <sheet name="Youth-14 Men's Epée" sheetId="1" r:id="rId1"/>
    <sheet name="Youth-14 Men's Foil" sheetId="2" r:id="rId2"/>
    <sheet name="Youth-14 Men's Saber" sheetId="3" r:id="rId3"/>
    <sheet name="Youth-14 Women's Epée" sheetId="4" r:id="rId4"/>
    <sheet name="Youth-14 Women's Foil" sheetId="5" r:id="rId5"/>
    <sheet name="Youth-14 Women's Saber" sheetId="6" r:id="rId6"/>
    <sheet name="Youth-12 Men's Epée" sheetId="7" r:id="rId7"/>
    <sheet name="Youth-12 Men's Foil" sheetId="8" r:id="rId8"/>
    <sheet name="Youth-12 Men's Saber" sheetId="9" r:id="rId9"/>
    <sheet name="Youth-12 Women's Epée" sheetId="10" r:id="rId10"/>
    <sheet name="Youth-12 Women's Foil" sheetId="11" r:id="rId11"/>
    <sheet name="Youth-12 Women's Saber" sheetId="12" r:id="rId12"/>
    <sheet name="Youth-10 Men's Epée" sheetId="13" r:id="rId13"/>
    <sheet name="Youth-10 Men's Foil" sheetId="14" r:id="rId14"/>
    <sheet name="Youth-10 Men's Saber" sheetId="15" r:id="rId15"/>
    <sheet name="Youth-10 Women's Epée" sheetId="16" r:id="rId16"/>
    <sheet name="Youth-10 Women's Foil" sheetId="17" r:id="rId17"/>
    <sheet name="Youth-10 Women's Saber" sheetId="18" r:id="rId18"/>
  </sheets>
  <externalReferences>
    <externalReference r:id="rId21"/>
    <externalReference r:id="rId22"/>
  </externalReferences>
  <definedNames>
    <definedName name="PointTable">'[1]Point Tables'!$A$4:$S$262</definedName>
    <definedName name="PointTableHeader">'[1]Point Tables'!$B$2:$S$3</definedName>
    <definedName name="_xlnm.Print_Area" localSheetId="12">'Youth-10 Men''s Epée'!$A$4:$T$11</definedName>
    <definedName name="_xlnm.Print_Area" localSheetId="13">'Youth-10 Men''s Foil'!$A$4:$T$21</definedName>
    <definedName name="_xlnm.Print_Area" localSheetId="14">'Youth-10 Men''s Saber'!$A$4:$T$9</definedName>
    <definedName name="_xlnm.Print_Area" localSheetId="15">'Youth-10 Women''s Epée'!$A$4:$T$6</definedName>
    <definedName name="_xlnm.Print_Area" localSheetId="16">'Youth-10 Women''s Foil'!$A$4:$T$12</definedName>
    <definedName name="_xlnm.Print_Area" localSheetId="17">'Youth-10 Women''s Saber'!$A$4:$T$8</definedName>
    <definedName name="_xlnm.Print_Area" localSheetId="6">'Youth-12 Men''s Epée'!$A$4:$T$17</definedName>
    <definedName name="_xlnm.Print_Area" localSheetId="7">'Youth-12 Men''s Foil'!$A$4:$T$22</definedName>
    <definedName name="_xlnm.Print_Area" localSheetId="8">'Youth-12 Men''s Saber'!$A$4:$T$25</definedName>
    <definedName name="_xlnm.Print_Area" localSheetId="9">'Youth-12 Women''s Epée'!$A$4:$T$10</definedName>
    <definedName name="_xlnm.Print_Area" localSheetId="10">'Youth-12 Women''s Foil'!$A$4:$T$29</definedName>
    <definedName name="_xlnm.Print_Area" localSheetId="11">'Youth-12 Women''s Saber'!$A$4:$T$13</definedName>
    <definedName name="_xlnm.Print_Area" localSheetId="0">'Youth-14 Men''s Epée'!$A$4:$W$29</definedName>
    <definedName name="_xlnm.Print_Area" localSheetId="1">'Youth-14 Men''s Foil'!$A$4:$W$28</definedName>
    <definedName name="_xlnm.Print_Area" localSheetId="2">'Youth-14 Men''s Saber'!$A$4:$W$37</definedName>
    <definedName name="_xlnm.Print_Area" localSheetId="3">'Youth-14 Women''s Epée'!$A$4:$W$37</definedName>
    <definedName name="_xlnm.Print_Area" localSheetId="4">'Youth-14 Women''s Foil'!$A$4:$W$36</definedName>
    <definedName name="_xlnm.Print_Area" localSheetId="5">'Youth-14 Women''s Saber'!$A$4:$W$23</definedName>
    <definedName name="_xlnm.Print_Titles" localSheetId="12">'Youth-10 Men''s Epée'!$1:$1</definedName>
    <definedName name="_xlnm.Print_Titles" localSheetId="13">'Youth-10 Men''s Foil'!$1:$1</definedName>
    <definedName name="_xlnm.Print_Titles" localSheetId="14">'Youth-10 Men''s Saber'!$1:$1</definedName>
    <definedName name="_xlnm.Print_Titles" localSheetId="15">'Youth-10 Women''s Epée'!$1:$1</definedName>
    <definedName name="_xlnm.Print_Titles" localSheetId="16">'Youth-10 Women''s Foil'!$1:$1</definedName>
    <definedName name="_xlnm.Print_Titles" localSheetId="17">'Youth-10 Women''s Saber'!$1:$1</definedName>
    <definedName name="_xlnm.Print_Titles" localSheetId="6">'Youth-12 Men''s Epée'!$1:$1</definedName>
    <definedName name="_xlnm.Print_Titles" localSheetId="7">'Youth-12 Men''s Foil'!$1:$1</definedName>
    <definedName name="_xlnm.Print_Titles" localSheetId="8">'Youth-12 Men''s Saber'!$1:$1</definedName>
    <definedName name="_xlnm.Print_Titles" localSheetId="9">'Youth-12 Women''s Epée'!$1:$1</definedName>
    <definedName name="_xlnm.Print_Titles" localSheetId="10">'Youth-12 Women''s Foil'!$1:$1</definedName>
    <definedName name="_xlnm.Print_Titles" localSheetId="11">'Youth-12 Women''s Saber'!$1:$1</definedName>
    <definedName name="_xlnm.Print_Titles" localSheetId="0">'Youth-14 Men''s Epée'!$1:$1</definedName>
    <definedName name="_xlnm.Print_Titles" localSheetId="1">'Youth-14 Men''s Foil'!$1:$1</definedName>
    <definedName name="_xlnm.Print_Titles" localSheetId="2">'Youth-14 Men''s Saber'!$1:$1</definedName>
    <definedName name="_xlnm.Print_Titles" localSheetId="3">'Youth-14 Women''s Epée'!$1:$1</definedName>
    <definedName name="_xlnm.Print_Titles" localSheetId="4">'Youth-14 Women''s Foil'!$1:$1</definedName>
    <definedName name="_xlnm.Print_Titles" localSheetId="5">'Youth-14 Women''s Saber'!$1:$1</definedName>
    <definedName name="U11Cutoff">'[1]Point Tables'!$W$7</definedName>
    <definedName name="U13Cutoff">'[1]Point Tables'!$W$6</definedName>
  </definedNames>
  <calcPr fullCalcOnLoad="1"/>
</workbook>
</file>

<file path=xl/sharedStrings.xml><?xml version="1.0" encoding="utf-8"?>
<sst xmlns="http://schemas.openxmlformats.org/spreadsheetml/2006/main" count="1048" uniqueCount="294">
  <si>
    <t>NAME</t>
  </si>
  <si>
    <t>BTH</t>
  </si>
  <si>
    <t>TOTAL</t>
  </si>
  <si>
    <t>AGE GRP</t>
  </si>
  <si>
    <t>B</t>
  </si>
  <si>
    <t>np</t>
  </si>
  <si>
    <t>Quirk, Ian M</t>
  </si>
  <si>
    <t>Finkel, Kelsey</t>
  </si>
  <si>
    <t>A</t>
  </si>
  <si>
    <t>Chinman, Nicholas</t>
  </si>
  <si>
    <t>Kenney, Clayton</t>
  </si>
  <si>
    <t>Baldwin, Scott A</t>
  </si>
  <si>
    <t>Kenney, Duncan S</t>
  </si>
  <si>
    <t>Lepold, Joshua E</t>
  </si>
  <si>
    <t>French, Peter</t>
  </si>
  <si>
    <t>Adjemian, Nicolas</t>
  </si>
  <si>
    <t>Berkowsky, Jonathan E</t>
  </si>
  <si>
    <t>Parkins, Benjamin B</t>
  </si>
  <si>
    <t>Hodges, Teddy H</t>
  </si>
  <si>
    <t>Dettlinger, Maxwell D</t>
  </si>
  <si>
    <t>Kubik, Mark W</t>
  </si>
  <si>
    <t>MacClaren, Robert J</t>
  </si>
  <si>
    <t>Schirtz, Zachary W</t>
  </si>
  <si>
    <t>Milliron, Joseph E</t>
  </si>
  <si>
    <t>Rake, Marshall</t>
  </si>
  <si>
    <t>Williams, Maximilian</t>
  </si>
  <si>
    <t>Kelly, Sean M</t>
  </si>
  <si>
    <t>McGlade, Grace E</t>
  </si>
  <si>
    <t>Glasser, Allison D</t>
  </si>
  <si>
    <t>Siebert, Lillian</t>
  </si>
  <si>
    <t>Sitek, Zuzanna*</t>
  </si>
  <si>
    <t>Napala, Evan T</t>
  </si>
  <si>
    <t>Meyers, Brendan J</t>
  </si>
  <si>
    <t>Zagunis, Merrick</t>
  </si>
  <si>
    <t>Finkel, Tess</t>
  </si>
  <si>
    <t>Parker, Melissa</t>
  </si>
  <si>
    <t>Hurley, Kelley A</t>
  </si>
  <si>
    <t>Wozniak, Dagmara</t>
  </si>
  <si>
    <t>Parker, Sarah</t>
  </si>
  <si>
    <t>Dyke, Lancelot A</t>
  </si>
  <si>
    <t>Liu, Joe C</t>
  </si>
  <si>
    <t>Isaacson, Oriana M</t>
  </si>
  <si>
    <t>Emerson, Abigail C</t>
  </si>
  <si>
    <t>Byerts, Keri L</t>
  </si>
  <si>
    <t>Stallings, William M.</t>
  </si>
  <si>
    <t>Lee, Florence J</t>
  </si>
  <si>
    <t>Douville, Michael</t>
  </si>
  <si>
    <t>Jacobson, Jackie</t>
  </si>
  <si>
    <t>Wieronski, Anna</t>
  </si>
  <si>
    <t>Rubin, Anthony M</t>
  </si>
  <si>
    <t>Hancock, Katherine</t>
  </si>
  <si>
    <t>Mansfield, Christopher</t>
  </si>
  <si>
    <t>Bentley III, Frederick</t>
  </si>
  <si>
    <t>Kubik, Steven J</t>
  </si>
  <si>
    <t>Cook, Meagan B</t>
  </si>
  <si>
    <t>Caven, Elaina M</t>
  </si>
  <si>
    <t>Hurley, Courtney L</t>
  </si>
  <si>
    <t>Willette, Doris E</t>
  </si>
  <si>
    <t>Hirschfeld, Rebecca C</t>
  </si>
  <si>
    <t>Ebert, Matthew F</t>
  </si>
  <si>
    <t>Miller, Daniel S</t>
  </si>
  <si>
    <t>Svengsouk, Jocelyn L</t>
  </si>
  <si>
    <t>Sinkin, Ilana B</t>
  </si>
  <si>
    <t>Nemecek, Samantha J</t>
  </si>
  <si>
    <t>Rush, Aly</t>
  </si>
  <si>
    <t>Berliner, Dan</t>
  </si>
  <si>
    <t>Sachs, Elizabeth</t>
  </si>
  <si>
    <t>Ochocki, Aleksander</t>
  </si>
  <si>
    <t>Jellison, Eva</t>
  </si>
  <si>
    <t>Pearce, Michael A</t>
  </si>
  <si>
    <t>Miller, Stuart J</t>
  </si>
  <si>
    <t>Douville, Robert W</t>
  </si>
  <si>
    <t>Kolasa, Matthew C</t>
  </si>
  <si>
    <t>Kolasa, Thomas M</t>
  </si>
  <si>
    <t>Coates, Megan E</t>
  </si>
  <si>
    <t>Park, Casey M</t>
  </si>
  <si>
    <t>Bass, Molly M</t>
  </si>
  <si>
    <t>Nott, Adrienne M</t>
  </si>
  <si>
    <t>Ault-Klam, Sarah</t>
  </si>
  <si>
    <t>Planchard, Sean S</t>
  </si>
  <si>
    <t>Jones, Stephen C.</t>
  </si>
  <si>
    <t>Willette, David G</t>
  </si>
  <si>
    <t>Barker, Ruben M</t>
  </si>
  <si>
    <t>Nesin, Bourcard</t>
  </si>
  <si>
    <t>Holbrook, Jonathan L</t>
  </si>
  <si>
    <t>Kubik, Nickolas A</t>
  </si>
  <si>
    <t>Strahorn-Brown, Calvin S</t>
  </si>
  <si>
    <t>Zeltser, Aleksandr</t>
  </si>
  <si>
    <t>Thompson, Bobby B</t>
  </si>
  <si>
    <t>Ross, Nicole</t>
  </si>
  <si>
    <t>Sarkisova, Dayana</t>
  </si>
  <si>
    <t>Hartman, Grace</t>
  </si>
  <si>
    <t>Cabrera, Stephen M</t>
  </si>
  <si>
    <t>Wright, Bagley</t>
  </si>
  <si>
    <t>Levitt, Teddy H</t>
  </si>
  <si>
    <t>Rudnicki, Alexander</t>
  </si>
  <si>
    <t>Henderson, Danielle A</t>
  </si>
  <si>
    <t>Davis-Heim, Jessica A</t>
  </si>
  <si>
    <t>LaForge, Jennifer M</t>
  </si>
  <si>
    <t>Howell, Chelsey E</t>
  </si>
  <si>
    <t>Thompson, Caitlin A</t>
  </si>
  <si>
    <t>Borrmann, Sarah V</t>
  </si>
  <si>
    <t>Boehler, Trini</t>
  </si>
  <si>
    <t>Jackson, Anne-Martine</t>
  </si>
  <si>
    <t>Perelman, Mikhail*</t>
  </si>
  <si>
    <t>Davis, Anika L</t>
  </si>
  <si>
    <t>Blumenthal, Dena C</t>
  </si>
  <si>
    <t>Kershaw, Clinton E</t>
  </si>
  <si>
    <t>Goldfeder, Misha</t>
  </si>
  <si>
    <t>McDermott, Elizabeth</t>
  </si>
  <si>
    <t>Johnson, Morgan E</t>
  </si>
  <si>
    <t>Landau, Katheryn I</t>
  </si>
  <si>
    <t>Murphy, Anna-Paula</t>
  </si>
  <si>
    <t>Keltner, Mera H</t>
  </si>
  <si>
    <t>Mahaffey, Harrison H</t>
  </si>
  <si>
    <t>Shipp, Royce J</t>
  </si>
  <si>
    <t>Lee, Kevin J</t>
  </si>
  <si>
    <t>Di Cioccio, Gianni L</t>
  </si>
  <si>
    <t>Howell, Ryan L</t>
  </si>
  <si>
    <t>Vloka, Caroline N</t>
  </si>
  <si>
    <t>Brandow, Claire A</t>
  </si>
  <si>
    <t>Finnigan-Fox, Grace E</t>
  </si>
  <si>
    <t>Lynch, Katherine</t>
  </si>
  <si>
    <t>Vallo, Alexander</t>
  </si>
  <si>
    <t>Reid, Leonon J</t>
  </si>
  <si>
    <t>Vongries, Alyssa L</t>
  </si>
  <si>
    <t>Ward, Becca C</t>
  </si>
  <si>
    <t>Park, Rachael</t>
  </si>
  <si>
    <t>Oct 2000 CDT</t>
  </si>
  <si>
    <t>Nov 2000 CDT</t>
  </si>
  <si>
    <t>Nov 2000 Y14</t>
  </si>
  <si>
    <t>Nov 2000&lt;BR&gt;Y14</t>
  </si>
  <si>
    <t>Nov 2000 Y12</t>
  </si>
  <si>
    <t>Nov 2000&lt;BR&gt;Y12</t>
  </si>
  <si>
    <t>Nov 2000 Y10</t>
  </si>
  <si>
    <t>Nov 2000&lt;BR&gt;Y10</t>
  </si>
  <si>
    <t>Barroso, Audrey</t>
  </si>
  <si>
    <t>Balloon, Allison J</t>
  </si>
  <si>
    <t>Montoya, Kimberlee</t>
  </si>
  <si>
    <t>Hickey, Kathryn A</t>
  </si>
  <si>
    <t>Eiremo, Anders E</t>
  </si>
  <si>
    <t>Wysocki, Joseph J</t>
  </si>
  <si>
    <t>Kloepper, Jonathan C</t>
  </si>
  <si>
    <t>Murphy, Max D</t>
  </si>
  <si>
    <t>Rohrlack, Charles F</t>
  </si>
  <si>
    <t>Murphy, Timothy-Paul</t>
  </si>
  <si>
    <t>Cox, Elliott M</t>
  </si>
  <si>
    <t>Solome, Tristan T</t>
  </si>
  <si>
    <t>Hargis, Dale J</t>
  </si>
  <si>
    <t>Lindsay, Colin D</t>
  </si>
  <si>
    <t>Malone, Jimmy S</t>
  </si>
  <si>
    <t>Pensler, Arielle R</t>
  </si>
  <si>
    <t>Snider, Katherine</t>
  </si>
  <si>
    <t>Harris, Emily H</t>
  </si>
  <si>
    <t>Dalrymple, Alexandra</t>
  </si>
  <si>
    <t>Tatum, Ian T</t>
  </si>
  <si>
    <t>Marshall, John W</t>
  </si>
  <si>
    <t>McDermott, Catherine</t>
  </si>
  <si>
    <t>Adjemian, Nicolas E</t>
  </si>
  <si>
    <t>Cox, Reginald R</t>
  </si>
  <si>
    <t>Pensler, Alexander</t>
  </si>
  <si>
    <t>Simmons, Alex C</t>
  </si>
  <si>
    <t>Aldrich, Michael G</t>
  </si>
  <si>
    <t>Howell, Kristin M</t>
  </si>
  <si>
    <t>Sriram, Annapurna</t>
  </si>
  <si>
    <t>Stampler, Michael B</t>
  </si>
  <si>
    <t>Baughn, Charles C</t>
  </si>
  <si>
    <t>Alicea, Pilar C. M</t>
  </si>
  <si>
    <t>Falletta-Cowden, Ashlan</t>
  </si>
  <si>
    <t>Funk, Maria L</t>
  </si>
  <si>
    <t>French, Kayley A</t>
  </si>
  <si>
    <t>French, Christa M</t>
  </si>
  <si>
    <t>Duncan, Christopher</t>
  </si>
  <si>
    <t>Zand, Emilio B</t>
  </si>
  <si>
    <t>King, S. Zachary</t>
  </si>
  <si>
    <t>Kagi, Patrick P</t>
  </si>
  <si>
    <t>Brecunier, Ellie S</t>
  </si>
  <si>
    <t>2001 CDT JO's</t>
  </si>
  <si>
    <t>Leader, Brittany A</t>
  </si>
  <si>
    <t>Bartoszewicz, Ann</t>
  </si>
  <si>
    <t>Schneider, Daria H</t>
  </si>
  <si>
    <t>Mar 2001 Y14</t>
  </si>
  <si>
    <t>Mar 2001&lt;BR&gt;Y14</t>
  </si>
  <si>
    <t>Mar 2001 Y12</t>
  </si>
  <si>
    <t>Mar 2001&lt;BR&gt;Y12</t>
  </si>
  <si>
    <t>Mar 2001 Y10</t>
  </si>
  <si>
    <t>Mar 2001&lt;BR&gt;Y10</t>
  </si>
  <si>
    <t>Gable, Colin H</t>
  </si>
  <si>
    <t>Picou, Antonin R.</t>
  </si>
  <si>
    <t>Boutris, Samuel</t>
  </si>
  <si>
    <t>Aurzada, Andrew D</t>
  </si>
  <si>
    <t>Ertel, Trevor J</t>
  </si>
  <si>
    <t>VanSon, Benjamin S</t>
  </si>
  <si>
    <t>Kuhn, Jake T</t>
  </si>
  <si>
    <t>Buell, Garrett T</t>
  </si>
  <si>
    <t>Amercani, Khalid</t>
  </si>
  <si>
    <t>Oliva, Andrea L</t>
  </si>
  <si>
    <t>Etholm, Alexandra</t>
  </si>
  <si>
    <t>Getz, Katherine</t>
  </si>
  <si>
    <t>MacDonald, Leigh J</t>
  </si>
  <si>
    <t>Trapani, Daniel K</t>
  </si>
  <si>
    <t>Josephs, Matthew C</t>
  </si>
  <si>
    <t>Getz, Kurt A</t>
  </si>
  <si>
    <t>Jones, Tristan K</t>
  </si>
  <si>
    <t>Wicas, Graham E</t>
  </si>
  <si>
    <t>Meng, Hao</t>
  </si>
  <si>
    <t>Reynolds, Nicholas L</t>
  </si>
  <si>
    <t>Lerman, Ilya</t>
  </si>
  <si>
    <t>Gordon, Joseph A</t>
  </si>
  <si>
    <t>Wu, Grace P</t>
  </si>
  <si>
    <t>Bratton, Meredith A</t>
  </si>
  <si>
    <t>Baskies, Meredith S</t>
  </si>
  <si>
    <t>Deans, Sarah L</t>
  </si>
  <si>
    <t>Rothenberg, Rocky G</t>
  </si>
  <si>
    <t>Kim, Samantha J</t>
  </si>
  <si>
    <t>O'Leary, Aileen P</t>
  </si>
  <si>
    <t>Watanabe, Peter R</t>
  </si>
  <si>
    <t>Barry, Tyler S</t>
  </si>
  <si>
    <t>Itameri-Kinter, Kai E</t>
  </si>
  <si>
    <t>Farrag, Sherif G</t>
  </si>
  <si>
    <t>Cho, Kevin</t>
  </si>
  <si>
    <t>Louton, Alexander</t>
  </si>
  <si>
    <t>Friedman, William M</t>
  </si>
  <si>
    <t>Randolph, William R</t>
  </si>
  <si>
    <t>Limle, Kenneth L</t>
  </si>
  <si>
    <t>Stewart, Locky C</t>
  </si>
  <si>
    <t>Lakin, Dan P</t>
  </si>
  <si>
    <t>Kocsardy, Nicolette</t>
  </si>
  <si>
    <t>Finlayson, Kaila</t>
  </si>
  <si>
    <t>Brown, Medora K</t>
  </si>
  <si>
    <t>Dumas, Mary Kathr</t>
  </si>
  <si>
    <t>Gober, Catherine</t>
  </si>
  <si>
    <t>Dietrich, Sallie V</t>
  </si>
  <si>
    <t>Wieczorek, Martyna E*</t>
  </si>
  <si>
    <t>Sarkisov, Radmila A*</t>
  </si>
  <si>
    <t>Wilgus, John R</t>
  </si>
  <si>
    <t>Forsythe, Mellissa</t>
  </si>
  <si>
    <t>Askari, Arian</t>
  </si>
  <si>
    <t>Shirmohammadi, Bardya H</t>
  </si>
  <si>
    <t>Bassa, Francesca</t>
  </si>
  <si>
    <t>Bernstein, Kathryn E</t>
  </si>
  <si>
    <t>Condie, Sarah A</t>
  </si>
  <si>
    <t>Murphy, Amanda I</t>
  </si>
  <si>
    <t>Cichomski, Joanna</t>
  </si>
  <si>
    <t>Rudnicki, Marie H</t>
  </si>
  <si>
    <t>Wang, Luona*</t>
  </si>
  <si>
    <t>2001 U16's</t>
  </si>
  <si>
    <t>2001 Y14's</t>
  </si>
  <si>
    <t>Summer&lt;BR&gt;2001&lt;BR&gt;Y14</t>
  </si>
  <si>
    <t>2001 Y12's</t>
  </si>
  <si>
    <t>Summer&lt;BR&gt;2001&lt;BR&gt;Y12</t>
  </si>
  <si>
    <t>2001 Y10's</t>
  </si>
  <si>
    <t>Summer&lt;BR&gt;2001&lt;BR&gt;Y10</t>
  </si>
  <si>
    <t>Henvick, Allison M</t>
  </si>
  <si>
    <t>Rimbach, Kendra M</t>
  </si>
  <si>
    <t>Gillette, Kristin M</t>
  </si>
  <si>
    <t>Zargham, Mina</t>
  </si>
  <si>
    <t>Jaszlics, Christine</t>
  </si>
  <si>
    <t>Clark, Alice S</t>
  </si>
  <si>
    <t>Brents, Emily K.H.</t>
  </si>
  <si>
    <t>Bayley, John S</t>
  </si>
  <si>
    <t>Mazorol, Thomas F</t>
  </si>
  <si>
    <t>Miller, Jeffrey E</t>
  </si>
  <si>
    <t>Kadree, Hafsa</t>
  </si>
  <si>
    <t>Rodriguez, Anastacia</t>
  </si>
  <si>
    <t>Wolff, John A</t>
  </si>
  <si>
    <t>Klare, Christian</t>
  </si>
  <si>
    <t>DiGiulio, Scott J</t>
  </si>
  <si>
    <t>Hatcher, Christina</t>
  </si>
  <si>
    <t>Chan, Valerie T</t>
  </si>
  <si>
    <t>Khoshnevissan, Alexander</t>
  </si>
  <si>
    <t>Stockdale, Nicholas A</t>
  </si>
  <si>
    <t>Smith, Dwight A</t>
  </si>
  <si>
    <t>Bibb, Jonathan J</t>
  </si>
  <si>
    <t>Kelly, Conor M</t>
  </si>
  <si>
    <t>Smith, Cameron A</t>
  </si>
  <si>
    <t>Quintin, Laura B</t>
  </si>
  <si>
    <t>Ameli, Kian</t>
  </si>
  <si>
    <t>Hoffman, Augustus P</t>
  </si>
  <si>
    <t>Baum, Hunter D</t>
  </si>
  <si>
    <t>Jae, Kyler A</t>
  </si>
  <si>
    <t>Yuh, Hyun-Kyung</t>
  </si>
  <si>
    <t>Baumgardner, Zoe K</t>
  </si>
  <si>
    <t>Igoe, George S</t>
  </si>
  <si>
    <t>Faulkner, Neal T</t>
  </si>
  <si>
    <t>Nydam, Barron W</t>
  </si>
  <si>
    <t>Fowler, J. Alexander</t>
  </si>
  <si>
    <t>Yi, Alden J</t>
  </si>
  <si>
    <t>Schmitz, Alex N</t>
  </si>
  <si>
    <t>Rudzinski, Tommy M</t>
  </si>
  <si>
    <t>Walrond, Dylan M</t>
  </si>
  <si>
    <t>El-Saleh, Rebecca K.</t>
  </si>
  <si>
    <t>Kepner-Kraus, Braeden</t>
  </si>
  <si>
    <t>Bak, Adrian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</si>
</sst>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6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d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E1</v>
          </cell>
          <cell r="H2" t="str">
            <v>F</v>
          </cell>
          <cell r="I2" t="str">
            <v>G</v>
          </cell>
          <cell r="J2" t="str">
            <v>H</v>
          </cell>
          <cell r="K2" t="str">
            <v>H1</v>
          </cell>
          <cell r="L2" t="str">
            <v>I</v>
          </cell>
          <cell r="M2" t="str">
            <v>J</v>
          </cell>
          <cell r="N2" t="str">
            <v>K</v>
          </cell>
          <cell r="O2" t="str">
            <v>L</v>
          </cell>
          <cell r="P2" t="str">
            <v>M</v>
          </cell>
          <cell r="Q2" t="str">
            <v>N</v>
          </cell>
          <cell r="R2" t="str">
            <v>W1</v>
          </cell>
          <cell r="S2" t="str">
            <v>Z1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500</v>
          </cell>
          <cell r="H4">
            <v>600</v>
          </cell>
          <cell r="I4">
            <v>1000</v>
          </cell>
          <cell r="J4">
            <v>1000</v>
          </cell>
          <cell r="K4">
            <v>1200</v>
          </cell>
          <cell r="L4">
            <v>600</v>
          </cell>
          <cell r="M4">
            <v>400</v>
          </cell>
          <cell r="N4">
            <v>700</v>
          </cell>
          <cell r="O4">
            <v>800</v>
          </cell>
          <cell r="P4">
            <v>600</v>
          </cell>
          <cell r="Q4">
            <v>1200</v>
          </cell>
          <cell r="R4">
            <v>500</v>
          </cell>
          <cell r="S4">
            <v>1000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500</v>
          </cell>
          <cell r="H5">
            <v>600</v>
          </cell>
          <cell r="I5">
            <v>1000</v>
          </cell>
          <cell r="J5">
            <v>1000</v>
          </cell>
          <cell r="K5">
            <v>1200</v>
          </cell>
          <cell r="L5">
            <v>600</v>
          </cell>
          <cell r="M5">
            <v>400</v>
          </cell>
          <cell r="N5">
            <v>700</v>
          </cell>
          <cell r="O5">
            <v>800</v>
          </cell>
          <cell r="P5">
            <v>600</v>
          </cell>
          <cell r="Q5">
            <v>1200</v>
          </cell>
          <cell r="R5">
            <v>500</v>
          </cell>
          <cell r="S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500</v>
          </cell>
          <cell r="H6">
            <v>600</v>
          </cell>
          <cell r="I6">
            <v>1000</v>
          </cell>
          <cell r="J6">
            <v>1000</v>
          </cell>
          <cell r="K6">
            <v>1200</v>
          </cell>
          <cell r="L6">
            <v>600</v>
          </cell>
          <cell r="M6">
            <v>400</v>
          </cell>
          <cell r="N6">
            <v>700</v>
          </cell>
          <cell r="O6">
            <v>800</v>
          </cell>
          <cell r="P6">
            <v>600</v>
          </cell>
          <cell r="Q6">
            <v>1200</v>
          </cell>
          <cell r="R6">
            <v>500</v>
          </cell>
          <cell r="S6">
            <v>1000</v>
          </cell>
          <cell r="W6">
            <v>1989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500</v>
          </cell>
          <cell r="H7">
            <v>600</v>
          </cell>
          <cell r="I7">
            <v>1000</v>
          </cell>
          <cell r="J7">
            <v>1000</v>
          </cell>
          <cell r="K7">
            <v>1200</v>
          </cell>
          <cell r="L7">
            <v>600</v>
          </cell>
          <cell r="M7">
            <v>400</v>
          </cell>
          <cell r="N7">
            <v>700</v>
          </cell>
          <cell r="O7">
            <v>800</v>
          </cell>
          <cell r="P7">
            <v>600</v>
          </cell>
          <cell r="Q7">
            <v>1200</v>
          </cell>
          <cell r="R7">
            <v>500</v>
          </cell>
          <cell r="S7">
            <v>1000</v>
          </cell>
          <cell r="W7">
            <v>1991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460</v>
          </cell>
          <cell r="H8">
            <v>552</v>
          </cell>
          <cell r="I8">
            <v>920</v>
          </cell>
          <cell r="J8">
            <v>920</v>
          </cell>
          <cell r="K8">
            <v>1104</v>
          </cell>
          <cell r="L8">
            <v>552</v>
          </cell>
          <cell r="M8">
            <v>368</v>
          </cell>
          <cell r="N8">
            <v>644</v>
          </cell>
          <cell r="O8">
            <v>736</v>
          </cell>
          <cell r="P8">
            <v>552</v>
          </cell>
          <cell r="Q8">
            <v>1104</v>
          </cell>
          <cell r="R8">
            <v>460</v>
          </cell>
          <cell r="S8">
            <v>925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415</v>
          </cell>
          <cell r="H9">
            <v>498</v>
          </cell>
          <cell r="I9">
            <v>830</v>
          </cell>
          <cell r="J9">
            <v>830</v>
          </cell>
          <cell r="K9">
            <v>996</v>
          </cell>
          <cell r="L9">
            <v>498</v>
          </cell>
          <cell r="M9">
            <v>332</v>
          </cell>
          <cell r="N9">
            <v>581</v>
          </cell>
          <cell r="O9">
            <v>664</v>
          </cell>
          <cell r="P9">
            <v>498</v>
          </cell>
          <cell r="Q9">
            <v>996</v>
          </cell>
          <cell r="R9">
            <v>416.88</v>
          </cell>
          <cell r="S9">
            <v>840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436.67</v>
          </cell>
          <cell r="H10">
            <v>524</v>
          </cell>
          <cell r="I10">
            <v>873.33</v>
          </cell>
          <cell r="J10">
            <v>873.33</v>
          </cell>
          <cell r="K10">
            <v>1048</v>
          </cell>
          <cell r="L10">
            <v>524</v>
          </cell>
          <cell r="M10">
            <v>349.33</v>
          </cell>
          <cell r="N10">
            <v>611.33</v>
          </cell>
          <cell r="O10">
            <v>698.67</v>
          </cell>
          <cell r="P10">
            <v>524</v>
          </cell>
          <cell r="Q10">
            <v>1048</v>
          </cell>
          <cell r="R10">
            <v>439.17</v>
          </cell>
          <cell r="S10">
            <v>868.33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442.5</v>
          </cell>
          <cell r="H11">
            <v>531</v>
          </cell>
          <cell r="I11">
            <v>885</v>
          </cell>
          <cell r="J11">
            <v>885</v>
          </cell>
          <cell r="K11">
            <v>1062</v>
          </cell>
          <cell r="L11">
            <v>531</v>
          </cell>
          <cell r="M11">
            <v>354</v>
          </cell>
          <cell r="N11">
            <v>619.5</v>
          </cell>
          <cell r="O11">
            <v>708</v>
          </cell>
          <cell r="P11">
            <v>531</v>
          </cell>
          <cell r="Q11">
            <v>1062</v>
          </cell>
          <cell r="R11">
            <v>446.25</v>
          </cell>
          <cell r="S11">
            <v>882.5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425</v>
          </cell>
          <cell r="H12">
            <v>510</v>
          </cell>
          <cell r="I12">
            <v>850</v>
          </cell>
          <cell r="J12">
            <v>850</v>
          </cell>
          <cell r="K12">
            <v>1020</v>
          </cell>
          <cell r="L12">
            <v>510</v>
          </cell>
          <cell r="M12">
            <v>340</v>
          </cell>
          <cell r="N12">
            <v>595</v>
          </cell>
          <cell r="O12">
            <v>680</v>
          </cell>
          <cell r="P12">
            <v>510</v>
          </cell>
          <cell r="Q12">
            <v>1020</v>
          </cell>
          <cell r="R12">
            <v>432.5</v>
          </cell>
          <cell r="S12">
            <v>840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386.88</v>
          </cell>
          <cell r="H13">
            <v>464.25</v>
          </cell>
          <cell r="I13">
            <v>773.75</v>
          </cell>
          <cell r="J13">
            <v>773.75</v>
          </cell>
          <cell r="K13">
            <v>928.5</v>
          </cell>
          <cell r="L13">
            <v>464.25</v>
          </cell>
          <cell r="M13">
            <v>309.5</v>
          </cell>
          <cell r="N13">
            <v>541.63</v>
          </cell>
          <cell r="O13">
            <v>619</v>
          </cell>
          <cell r="P13">
            <v>464.25</v>
          </cell>
          <cell r="Q13">
            <v>928.5</v>
          </cell>
          <cell r="R13">
            <v>388.75</v>
          </cell>
          <cell r="S13">
            <v>792.5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400</v>
          </cell>
          <cell r="H14">
            <v>480</v>
          </cell>
          <cell r="I14">
            <v>800</v>
          </cell>
          <cell r="J14">
            <v>800</v>
          </cell>
          <cell r="K14">
            <v>960</v>
          </cell>
          <cell r="L14">
            <v>480</v>
          </cell>
          <cell r="M14">
            <v>320</v>
          </cell>
          <cell r="N14">
            <v>560</v>
          </cell>
          <cell r="O14">
            <v>640</v>
          </cell>
          <cell r="P14">
            <v>480</v>
          </cell>
          <cell r="Q14">
            <v>960</v>
          </cell>
          <cell r="R14">
            <v>402.5</v>
          </cell>
          <cell r="S14">
            <v>811.67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425</v>
          </cell>
          <cell r="H15">
            <v>510</v>
          </cell>
          <cell r="I15">
            <v>850</v>
          </cell>
          <cell r="J15">
            <v>850</v>
          </cell>
          <cell r="K15">
            <v>1020</v>
          </cell>
          <cell r="L15">
            <v>510</v>
          </cell>
          <cell r="M15">
            <v>340</v>
          </cell>
          <cell r="N15">
            <v>595</v>
          </cell>
          <cell r="O15">
            <v>680</v>
          </cell>
          <cell r="P15">
            <v>510</v>
          </cell>
          <cell r="Q15">
            <v>1020</v>
          </cell>
          <cell r="R15">
            <v>428.75</v>
          </cell>
          <cell r="S15">
            <v>840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425</v>
          </cell>
          <cell r="H16">
            <v>510</v>
          </cell>
          <cell r="I16">
            <v>850</v>
          </cell>
          <cell r="J16">
            <v>850</v>
          </cell>
          <cell r="K16">
            <v>1020</v>
          </cell>
          <cell r="L16">
            <v>510</v>
          </cell>
          <cell r="M16">
            <v>340</v>
          </cell>
          <cell r="N16">
            <v>595</v>
          </cell>
          <cell r="O16">
            <v>680</v>
          </cell>
          <cell r="P16">
            <v>510</v>
          </cell>
          <cell r="Q16">
            <v>1020</v>
          </cell>
          <cell r="R16">
            <v>425</v>
          </cell>
          <cell r="S16">
            <v>840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366.88</v>
          </cell>
          <cell r="H17">
            <v>440.25</v>
          </cell>
          <cell r="I17">
            <v>733.75</v>
          </cell>
          <cell r="J17">
            <v>733.75</v>
          </cell>
          <cell r="K17">
            <v>880.5</v>
          </cell>
          <cell r="L17">
            <v>440.25</v>
          </cell>
          <cell r="M17">
            <v>293.5</v>
          </cell>
          <cell r="N17">
            <v>513.63</v>
          </cell>
          <cell r="O17">
            <v>587</v>
          </cell>
          <cell r="P17">
            <v>440.25</v>
          </cell>
          <cell r="Q17">
            <v>880.5</v>
          </cell>
          <cell r="R17">
            <v>366.88</v>
          </cell>
          <cell r="S17">
            <v>761.25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374.17</v>
          </cell>
          <cell r="H18">
            <v>449</v>
          </cell>
          <cell r="I18">
            <v>748.33</v>
          </cell>
          <cell r="J18">
            <v>748.33</v>
          </cell>
          <cell r="K18">
            <v>898</v>
          </cell>
          <cell r="L18">
            <v>449</v>
          </cell>
          <cell r="M18">
            <v>299.33</v>
          </cell>
          <cell r="N18">
            <v>523.83</v>
          </cell>
          <cell r="O18">
            <v>598.67</v>
          </cell>
          <cell r="P18">
            <v>449</v>
          </cell>
          <cell r="Q18">
            <v>898</v>
          </cell>
          <cell r="R18">
            <v>374.17</v>
          </cell>
          <cell r="S18">
            <v>776.67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387.5</v>
          </cell>
          <cell r="H19">
            <v>465</v>
          </cell>
          <cell r="I19">
            <v>775</v>
          </cell>
          <cell r="J19">
            <v>775</v>
          </cell>
          <cell r="K19">
            <v>930</v>
          </cell>
          <cell r="L19">
            <v>465</v>
          </cell>
          <cell r="M19">
            <v>310</v>
          </cell>
          <cell r="N19">
            <v>542.5</v>
          </cell>
          <cell r="O19">
            <v>620</v>
          </cell>
          <cell r="P19">
            <v>465</v>
          </cell>
          <cell r="Q19">
            <v>930</v>
          </cell>
          <cell r="R19">
            <v>387.5</v>
          </cell>
          <cell r="S19">
            <v>797.5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350</v>
          </cell>
          <cell r="H20">
            <v>420</v>
          </cell>
          <cell r="I20">
            <v>700</v>
          </cell>
          <cell r="J20">
            <v>700</v>
          </cell>
          <cell r="K20">
            <v>840</v>
          </cell>
          <cell r="L20">
            <v>420</v>
          </cell>
          <cell r="M20">
            <v>280</v>
          </cell>
          <cell r="N20">
            <v>490</v>
          </cell>
          <cell r="O20">
            <v>560</v>
          </cell>
          <cell r="P20">
            <v>420</v>
          </cell>
          <cell r="Q20">
            <v>840</v>
          </cell>
          <cell r="R20">
            <v>350</v>
          </cell>
          <cell r="S20">
            <v>755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346.25</v>
          </cell>
          <cell r="H21">
            <v>415.5</v>
          </cell>
          <cell r="I21">
            <v>692.5</v>
          </cell>
          <cell r="J21">
            <v>692.5</v>
          </cell>
          <cell r="K21">
            <v>831</v>
          </cell>
          <cell r="L21">
            <v>415.5</v>
          </cell>
          <cell r="M21">
            <v>277</v>
          </cell>
          <cell r="N21">
            <v>484.75</v>
          </cell>
          <cell r="O21">
            <v>554</v>
          </cell>
          <cell r="P21">
            <v>415.5</v>
          </cell>
          <cell r="Q21">
            <v>831</v>
          </cell>
          <cell r="R21">
            <v>346.25</v>
          </cell>
          <cell r="S21">
            <v>725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347.5</v>
          </cell>
          <cell r="H22">
            <v>417</v>
          </cell>
          <cell r="I22">
            <v>695</v>
          </cell>
          <cell r="J22">
            <v>695</v>
          </cell>
          <cell r="K22">
            <v>834</v>
          </cell>
          <cell r="L22">
            <v>417</v>
          </cell>
          <cell r="M22">
            <v>278</v>
          </cell>
          <cell r="N22">
            <v>486.5</v>
          </cell>
          <cell r="O22">
            <v>556</v>
          </cell>
          <cell r="P22">
            <v>417</v>
          </cell>
          <cell r="Q22">
            <v>834</v>
          </cell>
          <cell r="R22">
            <v>347.5</v>
          </cell>
          <cell r="S22">
            <v>735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348.75</v>
          </cell>
          <cell r="H23">
            <v>418.5</v>
          </cell>
          <cell r="I23">
            <v>697.5</v>
          </cell>
          <cell r="J23">
            <v>697.5</v>
          </cell>
          <cell r="K23">
            <v>837</v>
          </cell>
          <cell r="L23">
            <v>418.5</v>
          </cell>
          <cell r="M23">
            <v>279</v>
          </cell>
          <cell r="N23">
            <v>488.25</v>
          </cell>
          <cell r="O23">
            <v>558</v>
          </cell>
          <cell r="P23">
            <v>418.5</v>
          </cell>
          <cell r="Q23">
            <v>837</v>
          </cell>
          <cell r="R23">
            <v>348.75</v>
          </cell>
          <cell r="S23">
            <v>745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347.5</v>
          </cell>
          <cell r="H24">
            <v>417</v>
          </cell>
          <cell r="I24">
            <v>695</v>
          </cell>
          <cell r="J24">
            <v>695</v>
          </cell>
          <cell r="K24">
            <v>834</v>
          </cell>
          <cell r="L24">
            <v>417</v>
          </cell>
          <cell r="M24">
            <v>278</v>
          </cell>
          <cell r="N24">
            <v>486.5</v>
          </cell>
          <cell r="O24">
            <v>556</v>
          </cell>
          <cell r="P24">
            <v>417</v>
          </cell>
          <cell r="Q24">
            <v>834</v>
          </cell>
          <cell r="R24">
            <v>347.5</v>
          </cell>
          <cell r="S24">
            <v>735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325.63</v>
          </cell>
          <cell r="H25">
            <v>390.75</v>
          </cell>
          <cell r="I25">
            <v>651.25</v>
          </cell>
          <cell r="J25">
            <v>651.25</v>
          </cell>
          <cell r="K25">
            <v>781.5</v>
          </cell>
          <cell r="L25">
            <v>390.75</v>
          </cell>
          <cell r="M25">
            <v>260.5</v>
          </cell>
          <cell r="N25">
            <v>455.88</v>
          </cell>
          <cell r="O25">
            <v>521</v>
          </cell>
          <cell r="P25">
            <v>390.75</v>
          </cell>
          <cell r="Q25">
            <v>781.5</v>
          </cell>
          <cell r="R25">
            <v>325.63</v>
          </cell>
          <cell r="S25">
            <v>691.25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345</v>
          </cell>
          <cell r="H26">
            <v>414</v>
          </cell>
          <cell r="I26">
            <v>690</v>
          </cell>
          <cell r="J26">
            <v>690</v>
          </cell>
          <cell r="K26">
            <v>828</v>
          </cell>
          <cell r="L26">
            <v>414</v>
          </cell>
          <cell r="M26">
            <v>276</v>
          </cell>
          <cell r="N26">
            <v>483</v>
          </cell>
          <cell r="O26">
            <v>552</v>
          </cell>
          <cell r="P26">
            <v>414</v>
          </cell>
          <cell r="Q26">
            <v>828</v>
          </cell>
          <cell r="R26">
            <v>345</v>
          </cell>
          <cell r="S26">
            <v>715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346.25</v>
          </cell>
          <cell r="H27">
            <v>415.5</v>
          </cell>
          <cell r="I27">
            <v>692.5</v>
          </cell>
          <cell r="J27">
            <v>692.5</v>
          </cell>
          <cell r="K27">
            <v>831</v>
          </cell>
          <cell r="L27">
            <v>415.5</v>
          </cell>
          <cell r="M27">
            <v>277</v>
          </cell>
          <cell r="N27">
            <v>484.75</v>
          </cell>
          <cell r="O27">
            <v>554</v>
          </cell>
          <cell r="P27">
            <v>415.5</v>
          </cell>
          <cell r="Q27">
            <v>831</v>
          </cell>
          <cell r="R27">
            <v>346.25</v>
          </cell>
          <cell r="S27">
            <v>725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345</v>
          </cell>
          <cell r="H28">
            <v>414</v>
          </cell>
          <cell r="I28">
            <v>690</v>
          </cell>
          <cell r="J28">
            <v>690</v>
          </cell>
          <cell r="K28">
            <v>828</v>
          </cell>
          <cell r="L28">
            <v>414</v>
          </cell>
          <cell r="M28">
            <v>276</v>
          </cell>
          <cell r="N28">
            <v>483</v>
          </cell>
          <cell r="O28">
            <v>552</v>
          </cell>
          <cell r="P28">
            <v>414</v>
          </cell>
          <cell r="Q28">
            <v>828</v>
          </cell>
          <cell r="R28">
            <v>345</v>
          </cell>
          <cell r="S28">
            <v>715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244.25</v>
          </cell>
          <cell r="F29">
            <v>366.38</v>
          </cell>
          <cell r="G29">
            <v>305.31</v>
          </cell>
          <cell r="H29">
            <v>366.5</v>
          </cell>
          <cell r="I29">
            <v>610</v>
          </cell>
          <cell r="J29">
            <v>610.75</v>
          </cell>
          <cell r="K29">
            <v>732</v>
          </cell>
          <cell r="L29">
            <v>366</v>
          </cell>
          <cell r="M29">
            <v>244</v>
          </cell>
          <cell r="N29">
            <v>427</v>
          </cell>
          <cell r="O29">
            <v>488</v>
          </cell>
          <cell r="P29">
            <v>366</v>
          </cell>
          <cell r="Q29">
            <v>732</v>
          </cell>
          <cell r="R29">
            <v>305</v>
          </cell>
          <cell r="S29">
            <v>658.75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318.33</v>
          </cell>
          <cell r="H30">
            <v>382</v>
          </cell>
          <cell r="I30">
            <v>636.67</v>
          </cell>
          <cell r="J30">
            <v>636.67</v>
          </cell>
          <cell r="K30">
            <v>764</v>
          </cell>
          <cell r="L30">
            <v>382</v>
          </cell>
          <cell r="M30">
            <v>254.67</v>
          </cell>
          <cell r="N30">
            <v>445.67</v>
          </cell>
          <cell r="O30">
            <v>509.33</v>
          </cell>
          <cell r="P30">
            <v>382</v>
          </cell>
          <cell r="Q30">
            <v>764</v>
          </cell>
          <cell r="R30">
            <v>318.33</v>
          </cell>
          <cell r="S30">
            <v>676.67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343.75</v>
          </cell>
          <cell r="H31">
            <v>412.5</v>
          </cell>
          <cell r="I31">
            <v>687.5</v>
          </cell>
          <cell r="J31">
            <v>687.5</v>
          </cell>
          <cell r="K31">
            <v>825</v>
          </cell>
          <cell r="L31">
            <v>412.5</v>
          </cell>
          <cell r="M31">
            <v>275</v>
          </cell>
          <cell r="N31">
            <v>481.25</v>
          </cell>
          <cell r="O31">
            <v>550</v>
          </cell>
          <cell r="P31">
            <v>412.5</v>
          </cell>
          <cell r="Q31">
            <v>825</v>
          </cell>
          <cell r="R31">
            <v>343.75</v>
          </cell>
          <cell r="S31">
            <v>705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342.5</v>
          </cell>
          <cell r="H32">
            <v>411</v>
          </cell>
          <cell r="I32">
            <v>685</v>
          </cell>
          <cell r="J32">
            <v>685</v>
          </cell>
          <cell r="K32">
            <v>822</v>
          </cell>
          <cell r="L32">
            <v>411</v>
          </cell>
          <cell r="M32">
            <v>274</v>
          </cell>
          <cell r="N32">
            <v>479.5</v>
          </cell>
          <cell r="O32">
            <v>548</v>
          </cell>
          <cell r="P32">
            <v>411</v>
          </cell>
          <cell r="Q32">
            <v>822</v>
          </cell>
          <cell r="R32">
            <v>342.5</v>
          </cell>
          <cell r="S32">
            <v>695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228.25</v>
          </cell>
          <cell r="F33">
            <v>342.38</v>
          </cell>
          <cell r="G33">
            <v>285.31</v>
          </cell>
          <cell r="H33">
            <v>342.75</v>
          </cell>
          <cell r="I33">
            <v>568.75</v>
          </cell>
          <cell r="J33">
            <v>571</v>
          </cell>
          <cell r="K33">
            <v>682.5</v>
          </cell>
          <cell r="L33">
            <v>341.25</v>
          </cell>
          <cell r="M33">
            <v>227.5</v>
          </cell>
          <cell r="N33">
            <v>398.13</v>
          </cell>
          <cell r="O33">
            <v>455</v>
          </cell>
          <cell r="P33">
            <v>341.25</v>
          </cell>
          <cell r="Q33">
            <v>682.5</v>
          </cell>
          <cell r="R33">
            <v>284.38</v>
          </cell>
          <cell r="S33">
            <v>627.5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233.67</v>
          </cell>
          <cell r="F34">
            <v>350.5</v>
          </cell>
          <cell r="G34">
            <v>292.08</v>
          </cell>
          <cell r="H34">
            <v>350.67</v>
          </cell>
          <cell r="I34">
            <v>583.33</v>
          </cell>
          <cell r="J34">
            <v>584.33</v>
          </cell>
          <cell r="K34">
            <v>700</v>
          </cell>
          <cell r="L34">
            <v>350</v>
          </cell>
          <cell r="M34">
            <v>233.33</v>
          </cell>
          <cell r="N34">
            <v>408.33</v>
          </cell>
          <cell r="O34">
            <v>466.67</v>
          </cell>
          <cell r="P34">
            <v>350</v>
          </cell>
          <cell r="Q34">
            <v>700</v>
          </cell>
          <cell r="R34">
            <v>291.67</v>
          </cell>
          <cell r="S34">
            <v>640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305</v>
          </cell>
          <cell r="H35">
            <v>366</v>
          </cell>
          <cell r="I35">
            <v>610</v>
          </cell>
          <cell r="J35">
            <v>610</v>
          </cell>
          <cell r="K35">
            <v>732</v>
          </cell>
          <cell r="L35">
            <v>366</v>
          </cell>
          <cell r="M35">
            <v>244</v>
          </cell>
          <cell r="N35">
            <v>427</v>
          </cell>
          <cell r="O35">
            <v>488</v>
          </cell>
          <cell r="P35">
            <v>366</v>
          </cell>
          <cell r="Q35">
            <v>732</v>
          </cell>
          <cell r="R35">
            <v>305</v>
          </cell>
          <cell r="S35">
            <v>657.5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267.5</v>
          </cell>
          <cell r="H36">
            <v>321</v>
          </cell>
          <cell r="I36">
            <v>535</v>
          </cell>
          <cell r="J36">
            <v>535</v>
          </cell>
          <cell r="K36">
            <v>642</v>
          </cell>
          <cell r="L36">
            <v>321</v>
          </cell>
          <cell r="M36">
            <v>214</v>
          </cell>
          <cell r="N36">
            <v>374.5</v>
          </cell>
          <cell r="O36">
            <v>428</v>
          </cell>
          <cell r="P36">
            <v>321</v>
          </cell>
          <cell r="Q36">
            <v>642</v>
          </cell>
          <cell r="R36">
            <v>267.5</v>
          </cell>
          <cell r="S36">
            <v>620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212.5</v>
          </cell>
          <cell r="F37">
            <v>318.75</v>
          </cell>
          <cell r="G37">
            <v>265.63</v>
          </cell>
          <cell r="H37">
            <v>319.5</v>
          </cell>
          <cell r="I37">
            <v>527.5</v>
          </cell>
          <cell r="J37">
            <v>532</v>
          </cell>
          <cell r="K37">
            <v>633</v>
          </cell>
          <cell r="L37">
            <v>316.5</v>
          </cell>
          <cell r="M37">
            <v>211</v>
          </cell>
          <cell r="N37">
            <v>369.25</v>
          </cell>
          <cell r="O37">
            <v>422</v>
          </cell>
          <cell r="P37">
            <v>316.5</v>
          </cell>
          <cell r="Q37">
            <v>633</v>
          </cell>
          <cell r="R37">
            <v>263.75</v>
          </cell>
          <cell r="S37">
            <v>597.5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213</v>
          </cell>
          <cell r="F38">
            <v>319.5</v>
          </cell>
          <cell r="G38">
            <v>266.25</v>
          </cell>
          <cell r="H38">
            <v>320</v>
          </cell>
          <cell r="I38">
            <v>530</v>
          </cell>
          <cell r="J38">
            <v>533</v>
          </cell>
          <cell r="K38">
            <v>636</v>
          </cell>
          <cell r="L38">
            <v>318</v>
          </cell>
          <cell r="M38">
            <v>212</v>
          </cell>
          <cell r="N38">
            <v>371</v>
          </cell>
          <cell r="O38">
            <v>424</v>
          </cell>
          <cell r="P38">
            <v>318</v>
          </cell>
          <cell r="Q38">
            <v>636</v>
          </cell>
          <cell r="R38">
            <v>265</v>
          </cell>
          <cell r="S38">
            <v>605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213.5</v>
          </cell>
          <cell r="F39">
            <v>320.25</v>
          </cell>
          <cell r="G39">
            <v>266.88</v>
          </cell>
          <cell r="H39">
            <v>320.5</v>
          </cell>
          <cell r="I39">
            <v>532.5</v>
          </cell>
          <cell r="J39">
            <v>534</v>
          </cell>
          <cell r="K39">
            <v>639</v>
          </cell>
          <cell r="L39">
            <v>319.5</v>
          </cell>
          <cell r="M39">
            <v>213</v>
          </cell>
          <cell r="N39">
            <v>372.75</v>
          </cell>
          <cell r="O39">
            <v>426</v>
          </cell>
          <cell r="P39">
            <v>319.5</v>
          </cell>
          <cell r="Q39">
            <v>639</v>
          </cell>
          <cell r="R39">
            <v>266.25</v>
          </cell>
          <cell r="S39">
            <v>612.5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213</v>
          </cell>
          <cell r="F40">
            <v>319.5</v>
          </cell>
          <cell r="G40">
            <v>266.25</v>
          </cell>
          <cell r="H40">
            <v>320</v>
          </cell>
          <cell r="I40">
            <v>530</v>
          </cell>
          <cell r="J40">
            <v>533</v>
          </cell>
          <cell r="K40">
            <v>636</v>
          </cell>
          <cell r="L40">
            <v>318</v>
          </cell>
          <cell r="M40">
            <v>212</v>
          </cell>
          <cell r="N40">
            <v>371</v>
          </cell>
          <cell r="O40">
            <v>424</v>
          </cell>
          <cell r="P40">
            <v>318</v>
          </cell>
          <cell r="Q40">
            <v>636</v>
          </cell>
          <cell r="R40">
            <v>265</v>
          </cell>
          <cell r="S40">
            <v>605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209.75</v>
          </cell>
          <cell r="F41">
            <v>314.63</v>
          </cell>
          <cell r="G41">
            <v>262.19</v>
          </cell>
          <cell r="H41">
            <v>315</v>
          </cell>
          <cell r="I41">
            <v>522.5</v>
          </cell>
          <cell r="J41">
            <v>524.75</v>
          </cell>
          <cell r="K41">
            <v>627</v>
          </cell>
          <cell r="L41">
            <v>313.5</v>
          </cell>
          <cell r="M41">
            <v>209</v>
          </cell>
          <cell r="N41">
            <v>365.75</v>
          </cell>
          <cell r="O41">
            <v>418</v>
          </cell>
          <cell r="P41">
            <v>313.5</v>
          </cell>
          <cell r="Q41">
            <v>627</v>
          </cell>
          <cell r="R41">
            <v>261.25</v>
          </cell>
          <cell r="S41">
            <v>573.75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212</v>
          </cell>
          <cell r="F42">
            <v>318</v>
          </cell>
          <cell r="G42">
            <v>265</v>
          </cell>
          <cell r="H42">
            <v>319</v>
          </cell>
          <cell r="I42">
            <v>525</v>
          </cell>
          <cell r="J42">
            <v>531</v>
          </cell>
          <cell r="K42">
            <v>630</v>
          </cell>
          <cell r="L42">
            <v>315</v>
          </cell>
          <cell r="M42">
            <v>210</v>
          </cell>
          <cell r="N42">
            <v>367.5</v>
          </cell>
          <cell r="O42">
            <v>420</v>
          </cell>
          <cell r="P42">
            <v>315</v>
          </cell>
          <cell r="Q42">
            <v>630</v>
          </cell>
          <cell r="R42">
            <v>262.5</v>
          </cell>
          <cell r="S42">
            <v>590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212.5</v>
          </cell>
          <cell r="F43">
            <v>318.75</v>
          </cell>
          <cell r="G43">
            <v>265.63</v>
          </cell>
          <cell r="H43">
            <v>319.5</v>
          </cell>
          <cell r="I43">
            <v>527.5</v>
          </cell>
          <cell r="J43">
            <v>532</v>
          </cell>
          <cell r="K43">
            <v>633</v>
          </cell>
          <cell r="L43">
            <v>316.5</v>
          </cell>
          <cell r="M43">
            <v>211</v>
          </cell>
          <cell r="N43">
            <v>369.25</v>
          </cell>
          <cell r="O43">
            <v>422</v>
          </cell>
          <cell r="P43">
            <v>316.5</v>
          </cell>
          <cell r="Q43">
            <v>633</v>
          </cell>
          <cell r="R43">
            <v>263.75</v>
          </cell>
          <cell r="S43">
            <v>597.5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212</v>
          </cell>
          <cell r="F44">
            <v>318</v>
          </cell>
          <cell r="G44">
            <v>265</v>
          </cell>
          <cell r="H44">
            <v>319</v>
          </cell>
          <cell r="I44">
            <v>525</v>
          </cell>
          <cell r="J44">
            <v>531</v>
          </cell>
          <cell r="K44">
            <v>630</v>
          </cell>
          <cell r="L44">
            <v>315</v>
          </cell>
          <cell r="M44">
            <v>210</v>
          </cell>
          <cell r="N44">
            <v>367.5</v>
          </cell>
          <cell r="O44">
            <v>420</v>
          </cell>
          <cell r="P44">
            <v>315</v>
          </cell>
          <cell r="Q44">
            <v>630</v>
          </cell>
          <cell r="R44">
            <v>262.5</v>
          </cell>
          <cell r="S44">
            <v>590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258.75</v>
          </cell>
          <cell r="H45">
            <v>310.5</v>
          </cell>
          <cell r="I45">
            <v>517.5</v>
          </cell>
          <cell r="J45">
            <v>517.5</v>
          </cell>
          <cell r="K45">
            <v>621</v>
          </cell>
          <cell r="L45">
            <v>310.5</v>
          </cell>
          <cell r="M45">
            <v>207</v>
          </cell>
          <cell r="N45">
            <v>362.25</v>
          </cell>
          <cell r="O45">
            <v>414</v>
          </cell>
          <cell r="P45">
            <v>310.5</v>
          </cell>
          <cell r="Q45">
            <v>621</v>
          </cell>
          <cell r="R45">
            <v>258.75</v>
          </cell>
          <cell r="S45">
            <v>550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208.67</v>
          </cell>
          <cell r="F46">
            <v>313</v>
          </cell>
          <cell r="G46">
            <v>260.83</v>
          </cell>
          <cell r="H46">
            <v>313.33</v>
          </cell>
          <cell r="I46">
            <v>520</v>
          </cell>
          <cell r="J46">
            <v>522</v>
          </cell>
          <cell r="K46">
            <v>624</v>
          </cell>
          <cell r="L46">
            <v>312</v>
          </cell>
          <cell r="M46">
            <v>208</v>
          </cell>
          <cell r="N46">
            <v>364</v>
          </cell>
          <cell r="O46">
            <v>416</v>
          </cell>
          <cell r="P46">
            <v>312</v>
          </cell>
          <cell r="Q46">
            <v>624</v>
          </cell>
          <cell r="R46">
            <v>260</v>
          </cell>
          <cell r="S46">
            <v>563.33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211.5</v>
          </cell>
          <cell r="F47">
            <v>317.25</v>
          </cell>
          <cell r="G47">
            <v>264.38</v>
          </cell>
          <cell r="H47">
            <v>318.5</v>
          </cell>
          <cell r="I47">
            <v>522.5</v>
          </cell>
          <cell r="J47">
            <v>530</v>
          </cell>
          <cell r="K47">
            <v>627</v>
          </cell>
          <cell r="L47">
            <v>313.5</v>
          </cell>
          <cell r="M47">
            <v>209</v>
          </cell>
          <cell r="N47">
            <v>365.75</v>
          </cell>
          <cell r="O47">
            <v>418</v>
          </cell>
          <cell r="P47">
            <v>313.5</v>
          </cell>
          <cell r="Q47">
            <v>627</v>
          </cell>
          <cell r="R47">
            <v>261.25</v>
          </cell>
          <cell r="S47">
            <v>582.5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211</v>
          </cell>
          <cell r="F48">
            <v>316.5</v>
          </cell>
          <cell r="G48">
            <v>263.75</v>
          </cell>
          <cell r="H48">
            <v>318</v>
          </cell>
          <cell r="I48">
            <v>520</v>
          </cell>
          <cell r="J48">
            <v>529</v>
          </cell>
          <cell r="K48">
            <v>624</v>
          </cell>
          <cell r="L48">
            <v>312</v>
          </cell>
          <cell r="M48">
            <v>208</v>
          </cell>
          <cell r="N48">
            <v>364</v>
          </cell>
          <cell r="O48">
            <v>416</v>
          </cell>
          <cell r="P48">
            <v>312</v>
          </cell>
          <cell r="Q48">
            <v>624</v>
          </cell>
          <cell r="R48">
            <v>260</v>
          </cell>
          <cell r="S48">
            <v>575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204.25</v>
          </cell>
          <cell r="F49">
            <v>306.38</v>
          </cell>
          <cell r="G49">
            <v>255.31</v>
          </cell>
          <cell r="H49">
            <v>306</v>
          </cell>
          <cell r="I49">
            <v>512.5</v>
          </cell>
          <cell r="J49">
            <v>510.25</v>
          </cell>
          <cell r="K49">
            <v>615</v>
          </cell>
          <cell r="L49">
            <v>307.5</v>
          </cell>
          <cell r="M49">
            <v>205</v>
          </cell>
          <cell r="N49">
            <v>358.75</v>
          </cell>
          <cell r="O49">
            <v>410</v>
          </cell>
          <cell r="P49">
            <v>307.5</v>
          </cell>
          <cell r="Q49">
            <v>615</v>
          </cell>
          <cell r="R49">
            <v>256.25</v>
          </cell>
          <cell r="S49">
            <v>526.25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205.33</v>
          </cell>
          <cell r="F50">
            <v>308</v>
          </cell>
          <cell r="G50">
            <v>256.67</v>
          </cell>
          <cell r="H50">
            <v>307.67</v>
          </cell>
          <cell r="I50">
            <v>515</v>
          </cell>
          <cell r="J50">
            <v>513</v>
          </cell>
          <cell r="K50">
            <v>618</v>
          </cell>
          <cell r="L50">
            <v>309</v>
          </cell>
          <cell r="M50">
            <v>206</v>
          </cell>
          <cell r="N50">
            <v>360.5</v>
          </cell>
          <cell r="O50">
            <v>412</v>
          </cell>
          <cell r="P50">
            <v>309</v>
          </cell>
          <cell r="Q50">
            <v>618</v>
          </cell>
          <cell r="R50">
            <v>257.5</v>
          </cell>
          <cell r="S50">
            <v>536.67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258.75</v>
          </cell>
          <cell r="H51">
            <v>310.5</v>
          </cell>
          <cell r="I51">
            <v>517.5</v>
          </cell>
          <cell r="J51">
            <v>517.5</v>
          </cell>
          <cell r="K51">
            <v>621</v>
          </cell>
          <cell r="L51">
            <v>310.5</v>
          </cell>
          <cell r="M51">
            <v>207</v>
          </cell>
          <cell r="N51">
            <v>362.25</v>
          </cell>
          <cell r="O51">
            <v>414</v>
          </cell>
          <cell r="P51">
            <v>310.5</v>
          </cell>
          <cell r="Q51">
            <v>621</v>
          </cell>
          <cell r="R51">
            <v>258.75</v>
          </cell>
          <cell r="S51">
            <v>550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203</v>
          </cell>
          <cell r="F52">
            <v>304.5</v>
          </cell>
          <cell r="G52">
            <v>253.75</v>
          </cell>
          <cell r="H52">
            <v>303</v>
          </cell>
          <cell r="I52">
            <v>515</v>
          </cell>
          <cell r="J52">
            <v>506</v>
          </cell>
          <cell r="K52">
            <v>618</v>
          </cell>
          <cell r="L52">
            <v>309</v>
          </cell>
          <cell r="M52">
            <v>206</v>
          </cell>
          <cell r="N52">
            <v>360.5</v>
          </cell>
          <cell r="O52">
            <v>412</v>
          </cell>
          <cell r="P52">
            <v>309</v>
          </cell>
          <cell r="Q52">
            <v>618</v>
          </cell>
          <cell r="R52">
            <v>257.5</v>
          </cell>
          <cell r="S52">
            <v>525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201.5</v>
          </cell>
          <cell r="F53">
            <v>302.25</v>
          </cell>
          <cell r="G53">
            <v>251.88</v>
          </cell>
          <cell r="H53">
            <v>301.5</v>
          </cell>
          <cell r="I53">
            <v>507.5</v>
          </cell>
          <cell r="J53">
            <v>503</v>
          </cell>
          <cell r="K53">
            <v>609</v>
          </cell>
          <cell r="L53">
            <v>304.5</v>
          </cell>
          <cell r="M53">
            <v>203</v>
          </cell>
          <cell r="N53">
            <v>355.25</v>
          </cell>
          <cell r="O53">
            <v>406</v>
          </cell>
          <cell r="P53">
            <v>304.5</v>
          </cell>
          <cell r="Q53">
            <v>609</v>
          </cell>
          <cell r="R53">
            <v>253.75</v>
          </cell>
          <cell r="S53">
            <v>502.5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202</v>
          </cell>
          <cell r="F54">
            <v>303</v>
          </cell>
          <cell r="G54">
            <v>252.5</v>
          </cell>
          <cell r="H54">
            <v>302</v>
          </cell>
          <cell r="I54">
            <v>510</v>
          </cell>
          <cell r="J54">
            <v>504</v>
          </cell>
          <cell r="K54">
            <v>612</v>
          </cell>
          <cell r="L54">
            <v>306</v>
          </cell>
          <cell r="M54">
            <v>204</v>
          </cell>
          <cell r="N54">
            <v>357</v>
          </cell>
          <cell r="O54">
            <v>408</v>
          </cell>
          <cell r="P54">
            <v>306</v>
          </cell>
          <cell r="Q54">
            <v>612</v>
          </cell>
          <cell r="R54">
            <v>255</v>
          </cell>
          <cell r="S54">
            <v>510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202.5</v>
          </cell>
          <cell r="F55">
            <v>303.75</v>
          </cell>
          <cell r="G55">
            <v>253.13</v>
          </cell>
          <cell r="H55">
            <v>302.5</v>
          </cell>
          <cell r="I55">
            <v>512.5</v>
          </cell>
          <cell r="J55">
            <v>505</v>
          </cell>
          <cell r="K55">
            <v>615</v>
          </cell>
          <cell r="L55">
            <v>307.5</v>
          </cell>
          <cell r="M55">
            <v>205</v>
          </cell>
          <cell r="N55">
            <v>358.75</v>
          </cell>
          <cell r="O55">
            <v>410</v>
          </cell>
          <cell r="P55">
            <v>307.5</v>
          </cell>
          <cell r="Q55">
            <v>615</v>
          </cell>
          <cell r="R55">
            <v>256.25</v>
          </cell>
          <cell r="S55">
            <v>517.5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202</v>
          </cell>
          <cell r="F56">
            <v>303</v>
          </cell>
          <cell r="G56">
            <v>252.5</v>
          </cell>
          <cell r="H56">
            <v>302</v>
          </cell>
          <cell r="I56">
            <v>510</v>
          </cell>
          <cell r="J56">
            <v>504</v>
          </cell>
          <cell r="K56">
            <v>612</v>
          </cell>
          <cell r="L56">
            <v>306</v>
          </cell>
          <cell r="M56">
            <v>204</v>
          </cell>
          <cell r="N56">
            <v>357</v>
          </cell>
          <cell r="O56">
            <v>408</v>
          </cell>
          <cell r="P56">
            <v>306</v>
          </cell>
          <cell r="Q56">
            <v>612</v>
          </cell>
          <cell r="R56">
            <v>255</v>
          </cell>
          <cell r="S56">
            <v>510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185.75</v>
          </cell>
          <cell r="F57">
            <v>278.63</v>
          </cell>
          <cell r="G57">
            <v>232.19</v>
          </cell>
          <cell r="H57">
            <v>278.25</v>
          </cell>
          <cell r="I57">
            <v>466.25</v>
          </cell>
          <cell r="J57">
            <v>464</v>
          </cell>
          <cell r="K57">
            <v>559.5</v>
          </cell>
          <cell r="L57">
            <v>279.75</v>
          </cell>
          <cell r="M57">
            <v>186.5</v>
          </cell>
          <cell r="N57">
            <v>326.38</v>
          </cell>
          <cell r="O57">
            <v>373</v>
          </cell>
          <cell r="P57">
            <v>279.75</v>
          </cell>
          <cell r="Q57">
            <v>559.5</v>
          </cell>
          <cell r="R57">
            <v>233.13</v>
          </cell>
          <cell r="S57">
            <v>475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201</v>
          </cell>
          <cell r="F58">
            <v>301.5</v>
          </cell>
          <cell r="G58">
            <v>251.25</v>
          </cell>
          <cell r="H58">
            <v>301</v>
          </cell>
          <cell r="I58">
            <v>505</v>
          </cell>
          <cell r="J58">
            <v>502</v>
          </cell>
          <cell r="K58">
            <v>606</v>
          </cell>
          <cell r="L58">
            <v>303</v>
          </cell>
          <cell r="M58">
            <v>202</v>
          </cell>
          <cell r="N58">
            <v>353.5</v>
          </cell>
          <cell r="O58">
            <v>404</v>
          </cell>
          <cell r="P58">
            <v>303</v>
          </cell>
          <cell r="Q58">
            <v>606</v>
          </cell>
          <cell r="R58">
            <v>252.5</v>
          </cell>
          <cell r="S58">
            <v>495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201.5</v>
          </cell>
          <cell r="F59">
            <v>302.25</v>
          </cell>
          <cell r="G59">
            <v>251.88</v>
          </cell>
          <cell r="H59">
            <v>301.5</v>
          </cell>
          <cell r="I59">
            <v>507.5</v>
          </cell>
          <cell r="J59">
            <v>503</v>
          </cell>
          <cell r="K59">
            <v>609</v>
          </cell>
          <cell r="L59">
            <v>304.5</v>
          </cell>
          <cell r="M59">
            <v>203</v>
          </cell>
          <cell r="N59">
            <v>355.25</v>
          </cell>
          <cell r="O59">
            <v>406</v>
          </cell>
          <cell r="P59">
            <v>304.5</v>
          </cell>
          <cell r="Q59">
            <v>609</v>
          </cell>
          <cell r="R59">
            <v>253.75</v>
          </cell>
          <cell r="S59">
            <v>502.5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201</v>
          </cell>
          <cell r="F60">
            <v>301.5</v>
          </cell>
          <cell r="G60">
            <v>251.25</v>
          </cell>
          <cell r="H60">
            <v>301</v>
          </cell>
          <cell r="I60">
            <v>505</v>
          </cell>
          <cell r="J60">
            <v>502</v>
          </cell>
          <cell r="K60">
            <v>606</v>
          </cell>
          <cell r="L60">
            <v>303</v>
          </cell>
          <cell r="M60">
            <v>202</v>
          </cell>
          <cell r="N60">
            <v>353.5</v>
          </cell>
          <cell r="O60">
            <v>404</v>
          </cell>
          <cell r="P60">
            <v>303</v>
          </cell>
          <cell r="Q60">
            <v>606</v>
          </cell>
          <cell r="R60">
            <v>252.5</v>
          </cell>
          <cell r="S60">
            <v>495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212.5</v>
          </cell>
          <cell r="H61">
            <v>255</v>
          </cell>
          <cell r="I61">
            <v>425</v>
          </cell>
          <cell r="J61">
            <v>425</v>
          </cell>
          <cell r="K61">
            <v>510</v>
          </cell>
          <cell r="L61">
            <v>255</v>
          </cell>
          <cell r="M61">
            <v>170</v>
          </cell>
          <cell r="N61">
            <v>297.5</v>
          </cell>
          <cell r="O61">
            <v>340</v>
          </cell>
          <cell r="P61">
            <v>255</v>
          </cell>
          <cell r="Q61">
            <v>510</v>
          </cell>
          <cell r="R61">
            <v>212.5</v>
          </cell>
          <cell r="S61">
            <v>450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180.33</v>
          </cell>
          <cell r="F62">
            <v>270.5</v>
          </cell>
          <cell r="G62">
            <v>225.42</v>
          </cell>
          <cell r="H62">
            <v>270.33</v>
          </cell>
          <cell r="I62">
            <v>451.67</v>
          </cell>
          <cell r="J62">
            <v>450.67</v>
          </cell>
          <cell r="K62">
            <v>542</v>
          </cell>
          <cell r="L62">
            <v>271</v>
          </cell>
          <cell r="M62">
            <v>180.67</v>
          </cell>
          <cell r="N62">
            <v>316.17</v>
          </cell>
          <cell r="O62">
            <v>361.33</v>
          </cell>
          <cell r="P62">
            <v>271</v>
          </cell>
          <cell r="Q62">
            <v>542</v>
          </cell>
          <cell r="R62">
            <v>225.83</v>
          </cell>
          <cell r="S62">
            <v>463.33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200.5</v>
          </cell>
          <cell r="F63">
            <v>300.75</v>
          </cell>
          <cell r="G63">
            <v>250.63</v>
          </cell>
          <cell r="H63">
            <v>300.5</v>
          </cell>
          <cell r="I63">
            <v>502.5</v>
          </cell>
          <cell r="J63">
            <v>501</v>
          </cell>
          <cell r="K63">
            <v>603</v>
          </cell>
          <cell r="L63">
            <v>301.5</v>
          </cell>
          <cell r="M63">
            <v>201</v>
          </cell>
          <cell r="N63">
            <v>351.75</v>
          </cell>
          <cell r="O63">
            <v>402</v>
          </cell>
          <cell r="P63">
            <v>301.5</v>
          </cell>
          <cell r="Q63">
            <v>603</v>
          </cell>
          <cell r="R63">
            <v>251.25</v>
          </cell>
          <cell r="S63">
            <v>487.5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250</v>
          </cell>
          <cell r="H64">
            <v>300</v>
          </cell>
          <cell r="I64">
            <v>500</v>
          </cell>
          <cell r="J64">
            <v>500</v>
          </cell>
          <cell r="K64">
            <v>600</v>
          </cell>
          <cell r="L64">
            <v>300</v>
          </cell>
          <cell r="M64">
            <v>200</v>
          </cell>
          <cell r="N64">
            <v>350</v>
          </cell>
          <cell r="O64">
            <v>400</v>
          </cell>
          <cell r="P64">
            <v>300</v>
          </cell>
          <cell r="Q64">
            <v>600</v>
          </cell>
          <cell r="R64">
            <v>250</v>
          </cell>
          <cell r="S64">
            <v>480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154.25</v>
          </cell>
          <cell r="F65">
            <v>231.38</v>
          </cell>
          <cell r="G65">
            <v>192.81</v>
          </cell>
          <cell r="H65">
            <v>231.75</v>
          </cell>
          <cell r="I65">
            <v>383.75</v>
          </cell>
          <cell r="J65">
            <v>386</v>
          </cell>
          <cell r="K65">
            <v>460.5</v>
          </cell>
          <cell r="L65">
            <v>230.25</v>
          </cell>
          <cell r="M65">
            <v>153.5</v>
          </cell>
          <cell r="N65">
            <v>268.63</v>
          </cell>
          <cell r="O65">
            <v>307</v>
          </cell>
          <cell r="P65">
            <v>230.25</v>
          </cell>
          <cell r="Q65">
            <v>460.5</v>
          </cell>
          <cell r="R65">
            <v>191.88</v>
          </cell>
          <cell r="S65">
            <v>427.5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159.67</v>
          </cell>
          <cell r="F66">
            <v>239.5</v>
          </cell>
          <cell r="G66">
            <v>199.58</v>
          </cell>
          <cell r="H66">
            <v>239.67</v>
          </cell>
          <cell r="I66">
            <v>398.33</v>
          </cell>
          <cell r="J66">
            <v>399.33</v>
          </cell>
          <cell r="K66">
            <v>478</v>
          </cell>
          <cell r="L66">
            <v>239</v>
          </cell>
          <cell r="M66">
            <v>159.33</v>
          </cell>
          <cell r="N66">
            <v>278.83</v>
          </cell>
          <cell r="O66">
            <v>318.67</v>
          </cell>
          <cell r="P66">
            <v>239</v>
          </cell>
          <cell r="Q66">
            <v>478</v>
          </cell>
          <cell r="R66">
            <v>199.17</v>
          </cell>
          <cell r="S66">
            <v>435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212.5</v>
          </cell>
          <cell r="H67">
            <v>255</v>
          </cell>
          <cell r="I67">
            <v>425</v>
          </cell>
          <cell r="J67">
            <v>425</v>
          </cell>
          <cell r="K67">
            <v>510</v>
          </cell>
          <cell r="L67">
            <v>255</v>
          </cell>
          <cell r="M67">
            <v>170</v>
          </cell>
          <cell r="N67">
            <v>297.5</v>
          </cell>
          <cell r="O67">
            <v>340</v>
          </cell>
          <cell r="P67">
            <v>255</v>
          </cell>
          <cell r="Q67">
            <v>510</v>
          </cell>
          <cell r="R67">
            <v>212.5</v>
          </cell>
          <cell r="S67">
            <v>447.5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175</v>
          </cell>
          <cell r="H68">
            <v>210</v>
          </cell>
          <cell r="I68">
            <v>350</v>
          </cell>
          <cell r="J68">
            <v>350</v>
          </cell>
          <cell r="K68">
            <v>420</v>
          </cell>
          <cell r="L68">
            <v>210</v>
          </cell>
          <cell r="M68">
            <v>140</v>
          </cell>
          <cell r="N68">
            <v>245</v>
          </cell>
          <cell r="O68">
            <v>280</v>
          </cell>
          <cell r="P68">
            <v>210</v>
          </cell>
          <cell r="Q68">
            <v>420</v>
          </cell>
          <cell r="R68">
            <v>175</v>
          </cell>
          <cell r="S68">
            <v>415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138.5</v>
          </cell>
          <cell r="F69">
            <v>207.75</v>
          </cell>
          <cell r="G69">
            <v>173.13</v>
          </cell>
          <cell r="H69">
            <v>208.5</v>
          </cell>
          <cell r="I69">
            <v>342.5</v>
          </cell>
          <cell r="J69">
            <v>347</v>
          </cell>
          <cell r="K69">
            <v>411</v>
          </cell>
          <cell r="L69">
            <v>205.5</v>
          </cell>
          <cell r="M69">
            <v>137</v>
          </cell>
          <cell r="N69">
            <v>239.75</v>
          </cell>
          <cell r="O69">
            <v>274</v>
          </cell>
          <cell r="P69">
            <v>205.5</v>
          </cell>
          <cell r="Q69">
            <v>411</v>
          </cell>
          <cell r="R69">
            <v>171.25</v>
          </cell>
          <cell r="S69">
            <v>407.5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139</v>
          </cell>
          <cell r="F70">
            <v>208.5</v>
          </cell>
          <cell r="G70">
            <v>173.75</v>
          </cell>
          <cell r="H70">
            <v>209</v>
          </cell>
          <cell r="I70">
            <v>345</v>
          </cell>
          <cell r="J70">
            <v>348</v>
          </cell>
          <cell r="K70">
            <v>414</v>
          </cell>
          <cell r="L70">
            <v>207</v>
          </cell>
          <cell r="M70">
            <v>138</v>
          </cell>
          <cell r="N70">
            <v>241.5</v>
          </cell>
          <cell r="O70">
            <v>276</v>
          </cell>
          <cell r="P70">
            <v>207</v>
          </cell>
          <cell r="Q70">
            <v>414</v>
          </cell>
          <cell r="R70">
            <v>172.5</v>
          </cell>
          <cell r="S70">
            <v>410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139.5</v>
          </cell>
          <cell r="F71">
            <v>209.25</v>
          </cell>
          <cell r="G71">
            <v>174.38</v>
          </cell>
          <cell r="H71">
            <v>209.5</v>
          </cell>
          <cell r="I71">
            <v>347.5</v>
          </cell>
          <cell r="J71">
            <v>349</v>
          </cell>
          <cell r="K71">
            <v>417</v>
          </cell>
          <cell r="L71">
            <v>208.5</v>
          </cell>
          <cell r="M71">
            <v>139</v>
          </cell>
          <cell r="N71">
            <v>243.25</v>
          </cell>
          <cell r="O71">
            <v>278</v>
          </cell>
          <cell r="P71">
            <v>208.5</v>
          </cell>
          <cell r="Q71">
            <v>417</v>
          </cell>
          <cell r="R71">
            <v>173.75</v>
          </cell>
          <cell r="S71">
            <v>412.5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139</v>
          </cell>
          <cell r="F72">
            <v>208.5</v>
          </cell>
          <cell r="G72">
            <v>173.75</v>
          </cell>
          <cell r="H72">
            <v>209</v>
          </cell>
          <cell r="I72">
            <v>345</v>
          </cell>
          <cell r="J72">
            <v>348</v>
          </cell>
          <cell r="K72">
            <v>414</v>
          </cell>
          <cell r="L72">
            <v>207</v>
          </cell>
          <cell r="M72">
            <v>138</v>
          </cell>
          <cell r="N72">
            <v>241.5</v>
          </cell>
          <cell r="O72">
            <v>276</v>
          </cell>
          <cell r="P72">
            <v>207</v>
          </cell>
          <cell r="Q72">
            <v>414</v>
          </cell>
          <cell r="R72">
            <v>172.5</v>
          </cell>
          <cell r="S72">
            <v>410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137.5</v>
          </cell>
          <cell r="F73">
            <v>206.25</v>
          </cell>
          <cell r="G73">
            <v>171.88</v>
          </cell>
          <cell r="H73">
            <v>207.5</v>
          </cell>
          <cell r="I73">
            <v>337.5</v>
          </cell>
          <cell r="J73">
            <v>345</v>
          </cell>
          <cell r="K73">
            <v>405</v>
          </cell>
          <cell r="L73">
            <v>202.5</v>
          </cell>
          <cell r="M73">
            <v>135</v>
          </cell>
          <cell r="N73">
            <v>236.25</v>
          </cell>
          <cell r="O73">
            <v>270</v>
          </cell>
          <cell r="P73">
            <v>202.5</v>
          </cell>
          <cell r="Q73">
            <v>405</v>
          </cell>
          <cell r="R73">
            <v>168.75</v>
          </cell>
          <cell r="S73">
            <v>402.5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138</v>
          </cell>
          <cell r="F74">
            <v>207</v>
          </cell>
          <cell r="G74">
            <v>172.5</v>
          </cell>
          <cell r="H74">
            <v>208</v>
          </cell>
          <cell r="I74">
            <v>340</v>
          </cell>
          <cell r="J74">
            <v>346</v>
          </cell>
          <cell r="K74">
            <v>408</v>
          </cell>
          <cell r="L74">
            <v>204</v>
          </cell>
          <cell r="M74">
            <v>136</v>
          </cell>
          <cell r="N74">
            <v>238</v>
          </cell>
          <cell r="O74">
            <v>272</v>
          </cell>
          <cell r="P74">
            <v>204</v>
          </cell>
          <cell r="Q74">
            <v>408</v>
          </cell>
          <cell r="R74">
            <v>170</v>
          </cell>
          <cell r="S74">
            <v>405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138.5</v>
          </cell>
          <cell r="F75">
            <v>207.75</v>
          </cell>
          <cell r="G75">
            <v>173.13</v>
          </cell>
          <cell r="H75">
            <v>208.5</v>
          </cell>
          <cell r="I75">
            <v>342.5</v>
          </cell>
          <cell r="J75">
            <v>347</v>
          </cell>
          <cell r="K75">
            <v>411</v>
          </cell>
          <cell r="L75">
            <v>205.5</v>
          </cell>
          <cell r="M75">
            <v>137</v>
          </cell>
          <cell r="N75">
            <v>239.75</v>
          </cell>
          <cell r="O75">
            <v>274</v>
          </cell>
          <cell r="P75">
            <v>205.5</v>
          </cell>
          <cell r="Q75">
            <v>411</v>
          </cell>
          <cell r="R75">
            <v>171.25</v>
          </cell>
          <cell r="S75">
            <v>407.5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138</v>
          </cell>
          <cell r="F76">
            <v>207</v>
          </cell>
          <cell r="G76">
            <v>172.5</v>
          </cell>
          <cell r="H76">
            <v>208</v>
          </cell>
          <cell r="I76">
            <v>340</v>
          </cell>
          <cell r="J76">
            <v>346</v>
          </cell>
          <cell r="K76">
            <v>408</v>
          </cell>
          <cell r="L76">
            <v>204</v>
          </cell>
          <cell r="M76">
            <v>136</v>
          </cell>
          <cell r="N76">
            <v>238</v>
          </cell>
          <cell r="O76">
            <v>272</v>
          </cell>
          <cell r="P76">
            <v>204</v>
          </cell>
          <cell r="Q76">
            <v>408</v>
          </cell>
          <cell r="R76">
            <v>170</v>
          </cell>
          <cell r="S76">
            <v>405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136.5</v>
          </cell>
          <cell r="F77">
            <v>204.75</v>
          </cell>
          <cell r="G77">
            <v>170.63</v>
          </cell>
          <cell r="H77">
            <v>206.5</v>
          </cell>
          <cell r="I77">
            <v>332.5</v>
          </cell>
          <cell r="J77">
            <v>343</v>
          </cell>
          <cell r="K77">
            <v>399</v>
          </cell>
          <cell r="L77">
            <v>199.5</v>
          </cell>
          <cell r="M77">
            <v>133</v>
          </cell>
          <cell r="N77">
            <v>232.75</v>
          </cell>
          <cell r="O77">
            <v>266</v>
          </cell>
          <cell r="P77">
            <v>199.5</v>
          </cell>
          <cell r="Q77">
            <v>399</v>
          </cell>
          <cell r="R77">
            <v>166.25</v>
          </cell>
          <cell r="S77">
            <v>397.5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137</v>
          </cell>
          <cell r="F78">
            <v>205.5</v>
          </cell>
          <cell r="G78">
            <v>171.25</v>
          </cell>
          <cell r="H78">
            <v>207</v>
          </cell>
          <cell r="I78">
            <v>335</v>
          </cell>
          <cell r="J78">
            <v>344</v>
          </cell>
          <cell r="K78">
            <v>402</v>
          </cell>
          <cell r="L78">
            <v>201</v>
          </cell>
          <cell r="M78">
            <v>134</v>
          </cell>
          <cell r="N78">
            <v>234.5</v>
          </cell>
          <cell r="O78">
            <v>268</v>
          </cell>
          <cell r="P78">
            <v>201</v>
          </cell>
          <cell r="Q78">
            <v>402</v>
          </cell>
          <cell r="R78">
            <v>167.5</v>
          </cell>
          <cell r="S78">
            <v>400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137.5</v>
          </cell>
          <cell r="F79">
            <v>206.25</v>
          </cell>
          <cell r="G79">
            <v>171.88</v>
          </cell>
          <cell r="H79">
            <v>207.5</v>
          </cell>
          <cell r="I79">
            <v>337.5</v>
          </cell>
          <cell r="J79">
            <v>345</v>
          </cell>
          <cell r="K79">
            <v>405</v>
          </cell>
          <cell r="L79">
            <v>202.5</v>
          </cell>
          <cell r="M79">
            <v>135</v>
          </cell>
          <cell r="N79">
            <v>236.25</v>
          </cell>
          <cell r="O79">
            <v>270</v>
          </cell>
          <cell r="P79">
            <v>202.5</v>
          </cell>
          <cell r="Q79">
            <v>405</v>
          </cell>
          <cell r="R79">
            <v>168.75</v>
          </cell>
          <cell r="S79">
            <v>402.5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137</v>
          </cell>
          <cell r="F80">
            <v>205.5</v>
          </cell>
          <cell r="G80">
            <v>171.25</v>
          </cell>
          <cell r="H80">
            <v>207</v>
          </cell>
          <cell r="I80">
            <v>335</v>
          </cell>
          <cell r="J80">
            <v>344</v>
          </cell>
          <cell r="K80">
            <v>402</v>
          </cell>
          <cell r="L80">
            <v>201</v>
          </cell>
          <cell r="M80">
            <v>134</v>
          </cell>
          <cell r="N80">
            <v>234.5</v>
          </cell>
          <cell r="O80">
            <v>268</v>
          </cell>
          <cell r="P80">
            <v>201</v>
          </cell>
          <cell r="Q80">
            <v>402</v>
          </cell>
          <cell r="R80">
            <v>167.5</v>
          </cell>
          <cell r="S80">
            <v>400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135.5</v>
          </cell>
          <cell r="F81">
            <v>203.25</v>
          </cell>
          <cell r="G81">
            <v>169.38</v>
          </cell>
          <cell r="H81">
            <v>205.5</v>
          </cell>
          <cell r="I81">
            <v>327.5</v>
          </cell>
          <cell r="J81">
            <v>341</v>
          </cell>
          <cell r="K81">
            <v>393</v>
          </cell>
          <cell r="L81">
            <v>196.5</v>
          </cell>
          <cell r="M81">
            <v>131</v>
          </cell>
          <cell r="N81">
            <v>229.25</v>
          </cell>
          <cell r="O81">
            <v>262</v>
          </cell>
          <cell r="P81">
            <v>196.5</v>
          </cell>
          <cell r="Q81">
            <v>393</v>
          </cell>
          <cell r="R81">
            <v>163.75</v>
          </cell>
          <cell r="S81">
            <v>392.5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136</v>
          </cell>
          <cell r="F82">
            <v>204</v>
          </cell>
          <cell r="G82">
            <v>170</v>
          </cell>
          <cell r="H82">
            <v>206</v>
          </cell>
          <cell r="I82">
            <v>330</v>
          </cell>
          <cell r="J82">
            <v>342</v>
          </cell>
          <cell r="K82">
            <v>396</v>
          </cell>
          <cell r="L82">
            <v>198</v>
          </cell>
          <cell r="M82">
            <v>132</v>
          </cell>
          <cell r="N82">
            <v>231</v>
          </cell>
          <cell r="O82">
            <v>264</v>
          </cell>
          <cell r="P82">
            <v>198</v>
          </cell>
          <cell r="Q82">
            <v>396</v>
          </cell>
          <cell r="R82">
            <v>165</v>
          </cell>
          <cell r="S82">
            <v>395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136.5</v>
          </cell>
          <cell r="F83">
            <v>204.75</v>
          </cell>
          <cell r="G83">
            <v>170.63</v>
          </cell>
          <cell r="H83">
            <v>206.5</v>
          </cell>
          <cell r="I83">
            <v>332.5</v>
          </cell>
          <cell r="J83">
            <v>343</v>
          </cell>
          <cell r="K83">
            <v>399</v>
          </cell>
          <cell r="L83">
            <v>199.5</v>
          </cell>
          <cell r="M83">
            <v>133</v>
          </cell>
          <cell r="N83">
            <v>232.75</v>
          </cell>
          <cell r="O83">
            <v>266</v>
          </cell>
          <cell r="P83">
            <v>199.5</v>
          </cell>
          <cell r="Q83">
            <v>399</v>
          </cell>
          <cell r="R83">
            <v>166.25</v>
          </cell>
          <cell r="S83">
            <v>397.5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136</v>
          </cell>
          <cell r="F84">
            <v>204</v>
          </cell>
          <cell r="G84">
            <v>170</v>
          </cell>
          <cell r="H84">
            <v>206</v>
          </cell>
          <cell r="I84">
            <v>330</v>
          </cell>
          <cell r="J84">
            <v>342</v>
          </cell>
          <cell r="K84">
            <v>396</v>
          </cell>
          <cell r="L84">
            <v>198</v>
          </cell>
          <cell r="M84">
            <v>132</v>
          </cell>
          <cell r="N84">
            <v>231</v>
          </cell>
          <cell r="O84">
            <v>264</v>
          </cell>
          <cell r="P84">
            <v>198</v>
          </cell>
          <cell r="Q84">
            <v>396</v>
          </cell>
          <cell r="R84">
            <v>165</v>
          </cell>
          <cell r="S84">
            <v>395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134.5</v>
          </cell>
          <cell r="F85">
            <v>201.75</v>
          </cell>
          <cell r="G85">
            <v>168.13</v>
          </cell>
          <cell r="H85">
            <v>204.5</v>
          </cell>
          <cell r="I85">
            <v>322.5</v>
          </cell>
          <cell r="J85">
            <v>339</v>
          </cell>
          <cell r="K85">
            <v>387</v>
          </cell>
          <cell r="L85">
            <v>193.5</v>
          </cell>
          <cell r="M85">
            <v>129</v>
          </cell>
          <cell r="N85">
            <v>225.75</v>
          </cell>
          <cell r="O85">
            <v>258</v>
          </cell>
          <cell r="P85">
            <v>193.5</v>
          </cell>
          <cell r="Q85">
            <v>387</v>
          </cell>
          <cell r="R85">
            <v>161.25</v>
          </cell>
          <cell r="S85">
            <v>387.5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135</v>
          </cell>
          <cell r="F86">
            <v>202.5</v>
          </cell>
          <cell r="G86">
            <v>168.75</v>
          </cell>
          <cell r="H86">
            <v>205</v>
          </cell>
          <cell r="I86">
            <v>325</v>
          </cell>
          <cell r="J86">
            <v>340</v>
          </cell>
          <cell r="K86">
            <v>390</v>
          </cell>
          <cell r="L86">
            <v>195</v>
          </cell>
          <cell r="M86">
            <v>130</v>
          </cell>
          <cell r="N86">
            <v>227.5</v>
          </cell>
          <cell r="O86">
            <v>260</v>
          </cell>
          <cell r="P86">
            <v>195</v>
          </cell>
          <cell r="Q86">
            <v>390</v>
          </cell>
          <cell r="R86">
            <v>162.5</v>
          </cell>
          <cell r="S86">
            <v>390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135.5</v>
          </cell>
          <cell r="F87">
            <v>203.25</v>
          </cell>
          <cell r="G87">
            <v>169.38</v>
          </cell>
          <cell r="H87">
            <v>205.5</v>
          </cell>
          <cell r="I87">
            <v>327.5</v>
          </cell>
          <cell r="J87">
            <v>341</v>
          </cell>
          <cell r="K87">
            <v>393</v>
          </cell>
          <cell r="L87">
            <v>196.5</v>
          </cell>
          <cell r="M87">
            <v>131</v>
          </cell>
          <cell r="N87">
            <v>229.25</v>
          </cell>
          <cell r="O87">
            <v>262</v>
          </cell>
          <cell r="P87">
            <v>196.5</v>
          </cell>
          <cell r="Q87">
            <v>393</v>
          </cell>
          <cell r="R87">
            <v>163.75</v>
          </cell>
          <cell r="S87">
            <v>392.5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135</v>
          </cell>
          <cell r="F88">
            <v>202.5</v>
          </cell>
          <cell r="G88">
            <v>168.75</v>
          </cell>
          <cell r="H88">
            <v>205</v>
          </cell>
          <cell r="I88">
            <v>325</v>
          </cell>
          <cell r="J88">
            <v>340</v>
          </cell>
          <cell r="K88">
            <v>390</v>
          </cell>
          <cell r="L88">
            <v>195</v>
          </cell>
          <cell r="M88">
            <v>130</v>
          </cell>
          <cell r="N88">
            <v>227.5</v>
          </cell>
          <cell r="O88">
            <v>260</v>
          </cell>
          <cell r="P88">
            <v>195</v>
          </cell>
          <cell r="Q88">
            <v>390</v>
          </cell>
          <cell r="R88">
            <v>162.5</v>
          </cell>
          <cell r="S88">
            <v>390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129.75</v>
          </cell>
          <cell r="F89">
            <v>194.63</v>
          </cell>
          <cell r="G89">
            <v>162.19</v>
          </cell>
          <cell r="H89">
            <v>196</v>
          </cell>
          <cell r="I89">
            <v>317.5</v>
          </cell>
          <cell r="J89">
            <v>325.75</v>
          </cell>
          <cell r="K89">
            <v>381</v>
          </cell>
          <cell r="L89">
            <v>190.5</v>
          </cell>
          <cell r="M89">
            <v>127</v>
          </cell>
          <cell r="N89">
            <v>222.25</v>
          </cell>
          <cell r="O89">
            <v>254</v>
          </cell>
          <cell r="P89">
            <v>190.5</v>
          </cell>
          <cell r="Q89">
            <v>375.5</v>
          </cell>
          <cell r="R89">
            <v>158.75</v>
          </cell>
          <cell r="S89">
            <v>367.5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134</v>
          </cell>
          <cell r="F90">
            <v>201</v>
          </cell>
          <cell r="G90">
            <v>167.5</v>
          </cell>
          <cell r="H90">
            <v>204</v>
          </cell>
          <cell r="I90">
            <v>320</v>
          </cell>
          <cell r="J90">
            <v>338</v>
          </cell>
          <cell r="K90">
            <v>384</v>
          </cell>
          <cell r="L90">
            <v>192</v>
          </cell>
          <cell r="M90">
            <v>128</v>
          </cell>
          <cell r="N90">
            <v>224</v>
          </cell>
          <cell r="O90">
            <v>256</v>
          </cell>
          <cell r="P90">
            <v>192</v>
          </cell>
          <cell r="Q90">
            <v>384</v>
          </cell>
          <cell r="R90">
            <v>160</v>
          </cell>
          <cell r="S90">
            <v>385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134.5</v>
          </cell>
          <cell r="F91">
            <v>201.75</v>
          </cell>
          <cell r="G91">
            <v>168.13</v>
          </cell>
          <cell r="H91">
            <v>204.5</v>
          </cell>
          <cell r="I91">
            <v>322.5</v>
          </cell>
          <cell r="J91">
            <v>339</v>
          </cell>
          <cell r="K91">
            <v>387</v>
          </cell>
          <cell r="L91">
            <v>193.5</v>
          </cell>
          <cell r="M91">
            <v>129</v>
          </cell>
          <cell r="N91">
            <v>225.75</v>
          </cell>
          <cell r="O91">
            <v>258</v>
          </cell>
          <cell r="P91">
            <v>193.5</v>
          </cell>
          <cell r="Q91">
            <v>387</v>
          </cell>
          <cell r="R91">
            <v>161.25</v>
          </cell>
          <cell r="S91">
            <v>387.5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134</v>
          </cell>
          <cell r="F92">
            <v>201</v>
          </cell>
          <cell r="G92">
            <v>167.5</v>
          </cell>
          <cell r="H92">
            <v>204</v>
          </cell>
          <cell r="I92">
            <v>320</v>
          </cell>
          <cell r="J92">
            <v>338</v>
          </cell>
          <cell r="K92">
            <v>384</v>
          </cell>
          <cell r="L92">
            <v>192</v>
          </cell>
          <cell r="M92">
            <v>128</v>
          </cell>
          <cell r="N92">
            <v>224</v>
          </cell>
          <cell r="O92">
            <v>256</v>
          </cell>
          <cell r="P92">
            <v>192</v>
          </cell>
          <cell r="Q92">
            <v>384</v>
          </cell>
          <cell r="R92">
            <v>160</v>
          </cell>
          <cell r="S92">
            <v>385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156.25</v>
          </cell>
          <cell r="H93">
            <v>187.5</v>
          </cell>
          <cell r="I93">
            <v>312.5</v>
          </cell>
          <cell r="J93">
            <v>312.5</v>
          </cell>
          <cell r="K93">
            <v>375</v>
          </cell>
          <cell r="L93">
            <v>187.5</v>
          </cell>
          <cell r="M93">
            <v>125</v>
          </cell>
          <cell r="N93">
            <v>218.75</v>
          </cell>
          <cell r="O93">
            <v>250</v>
          </cell>
          <cell r="P93">
            <v>187.5</v>
          </cell>
          <cell r="Q93">
            <v>364.5</v>
          </cell>
          <cell r="R93">
            <v>156.25</v>
          </cell>
          <cell r="S93">
            <v>347.5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128</v>
          </cell>
          <cell r="F94">
            <v>192</v>
          </cell>
          <cell r="G94">
            <v>160</v>
          </cell>
          <cell r="H94">
            <v>193</v>
          </cell>
          <cell r="I94">
            <v>315</v>
          </cell>
          <cell r="J94">
            <v>321</v>
          </cell>
          <cell r="K94">
            <v>378</v>
          </cell>
          <cell r="L94">
            <v>189</v>
          </cell>
          <cell r="M94">
            <v>126</v>
          </cell>
          <cell r="N94">
            <v>220.5</v>
          </cell>
          <cell r="O94">
            <v>252</v>
          </cell>
          <cell r="P94">
            <v>189</v>
          </cell>
          <cell r="Q94">
            <v>370.67</v>
          </cell>
          <cell r="R94">
            <v>157.5</v>
          </cell>
          <cell r="S94">
            <v>360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133.5</v>
          </cell>
          <cell r="F95">
            <v>200.25</v>
          </cell>
          <cell r="G95">
            <v>166.88</v>
          </cell>
          <cell r="H95">
            <v>203.5</v>
          </cell>
          <cell r="I95">
            <v>317.5</v>
          </cell>
          <cell r="J95">
            <v>337</v>
          </cell>
          <cell r="K95">
            <v>381</v>
          </cell>
          <cell r="L95">
            <v>190.5</v>
          </cell>
          <cell r="M95">
            <v>127</v>
          </cell>
          <cell r="N95">
            <v>222.25</v>
          </cell>
          <cell r="O95">
            <v>254</v>
          </cell>
          <cell r="P95">
            <v>190.5</v>
          </cell>
          <cell r="Q95">
            <v>381</v>
          </cell>
          <cell r="R95">
            <v>158.75</v>
          </cell>
          <cell r="S95">
            <v>382.5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133</v>
          </cell>
          <cell r="F96">
            <v>199.5</v>
          </cell>
          <cell r="G96">
            <v>166.25</v>
          </cell>
          <cell r="H96">
            <v>203</v>
          </cell>
          <cell r="I96">
            <v>315</v>
          </cell>
          <cell r="J96">
            <v>336</v>
          </cell>
          <cell r="K96">
            <v>378</v>
          </cell>
          <cell r="L96">
            <v>189</v>
          </cell>
          <cell r="M96">
            <v>126</v>
          </cell>
          <cell r="N96">
            <v>220.5</v>
          </cell>
          <cell r="O96">
            <v>252</v>
          </cell>
          <cell r="P96">
            <v>189</v>
          </cell>
          <cell r="Q96">
            <v>378</v>
          </cell>
          <cell r="R96">
            <v>157.5</v>
          </cell>
          <cell r="S96">
            <v>380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120.25</v>
          </cell>
          <cell r="F97">
            <v>180.38</v>
          </cell>
          <cell r="G97">
            <v>150.31</v>
          </cell>
          <cell r="H97">
            <v>179</v>
          </cell>
          <cell r="I97">
            <v>307.5</v>
          </cell>
          <cell r="J97">
            <v>299.25</v>
          </cell>
          <cell r="K97">
            <v>369</v>
          </cell>
          <cell r="L97">
            <v>184.5</v>
          </cell>
          <cell r="M97">
            <v>123</v>
          </cell>
          <cell r="N97">
            <v>215.25</v>
          </cell>
          <cell r="O97">
            <v>246</v>
          </cell>
          <cell r="P97">
            <v>184.5</v>
          </cell>
          <cell r="Q97">
            <v>354</v>
          </cell>
          <cell r="R97">
            <v>153.75</v>
          </cell>
          <cell r="S97">
            <v>327.5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122</v>
          </cell>
          <cell r="F98">
            <v>183</v>
          </cell>
          <cell r="G98">
            <v>152.5</v>
          </cell>
          <cell r="H98">
            <v>182</v>
          </cell>
          <cell r="I98">
            <v>310</v>
          </cell>
          <cell r="J98">
            <v>304</v>
          </cell>
          <cell r="K98">
            <v>372</v>
          </cell>
          <cell r="L98">
            <v>186</v>
          </cell>
          <cell r="M98">
            <v>124</v>
          </cell>
          <cell r="N98">
            <v>217</v>
          </cell>
          <cell r="O98">
            <v>248</v>
          </cell>
          <cell r="P98">
            <v>186</v>
          </cell>
          <cell r="Q98">
            <v>358</v>
          </cell>
          <cell r="R98">
            <v>155</v>
          </cell>
          <cell r="S98">
            <v>335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156.25</v>
          </cell>
          <cell r="H99">
            <v>187.5</v>
          </cell>
          <cell r="I99">
            <v>312.5</v>
          </cell>
          <cell r="J99">
            <v>312.5</v>
          </cell>
          <cell r="K99">
            <v>375</v>
          </cell>
          <cell r="L99">
            <v>187.5</v>
          </cell>
          <cell r="M99">
            <v>125</v>
          </cell>
          <cell r="N99">
            <v>218.75</v>
          </cell>
          <cell r="O99">
            <v>250</v>
          </cell>
          <cell r="P99">
            <v>187.5</v>
          </cell>
          <cell r="Q99">
            <v>364</v>
          </cell>
          <cell r="R99">
            <v>156.25</v>
          </cell>
          <cell r="S99">
            <v>347.5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117</v>
          </cell>
          <cell r="F100">
            <v>175.5</v>
          </cell>
          <cell r="G100">
            <v>146.25</v>
          </cell>
          <cell r="H100">
            <v>172</v>
          </cell>
          <cell r="I100">
            <v>310</v>
          </cell>
          <cell r="J100">
            <v>289</v>
          </cell>
          <cell r="K100">
            <v>372</v>
          </cell>
          <cell r="L100">
            <v>186</v>
          </cell>
          <cell r="M100">
            <v>124</v>
          </cell>
          <cell r="N100">
            <v>217</v>
          </cell>
          <cell r="O100">
            <v>248</v>
          </cell>
          <cell r="P100">
            <v>186</v>
          </cell>
          <cell r="Q100">
            <v>350</v>
          </cell>
          <cell r="R100">
            <v>155</v>
          </cell>
          <cell r="S100">
            <v>315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115.5</v>
          </cell>
          <cell r="F101">
            <v>173.25</v>
          </cell>
          <cell r="G101">
            <v>144.38</v>
          </cell>
          <cell r="H101">
            <v>170.5</v>
          </cell>
          <cell r="I101">
            <v>302.5</v>
          </cell>
          <cell r="J101">
            <v>286</v>
          </cell>
          <cell r="K101">
            <v>363</v>
          </cell>
          <cell r="L101">
            <v>181.5</v>
          </cell>
          <cell r="M101">
            <v>121</v>
          </cell>
          <cell r="N101">
            <v>211.75</v>
          </cell>
          <cell r="O101">
            <v>242</v>
          </cell>
          <cell r="P101">
            <v>181.5</v>
          </cell>
          <cell r="Q101">
            <v>344</v>
          </cell>
          <cell r="R101">
            <v>151.25</v>
          </cell>
          <cell r="S101">
            <v>307.5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116</v>
          </cell>
          <cell r="F102">
            <v>174</v>
          </cell>
          <cell r="G102">
            <v>145</v>
          </cell>
          <cell r="H102">
            <v>171</v>
          </cell>
          <cell r="I102">
            <v>305</v>
          </cell>
          <cell r="J102">
            <v>287</v>
          </cell>
          <cell r="K102">
            <v>366</v>
          </cell>
          <cell r="L102">
            <v>183</v>
          </cell>
          <cell r="M102">
            <v>122</v>
          </cell>
          <cell r="N102">
            <v>213.5</v>
          </cell>
          <cell r="O102">
            <v>244</v>
          </cell>
          <cell r="P102">
            <v>183</v>
          </cell>
          <cell r="Q102">
            <v>346</v>
          </cell>
          <cell r="R102">
            <v>152.5</v>
          </cell>
          <cell r="S102">
            <v>310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116.5</v>
          </cell>
          <cell r="F103">
            <v>174.75</v>
          </cell>
          <cell r="G103">
            <v>145.63</v>
          </cell>
          <cell r="H103">
            <v>171.5</v>
          </cell>
          <cell r="I103">
            <v>307.5</v>
          </cell>
          <cell r="J103">
            <v>288</v>
          </cell>
          <cell r="K103">
            <v>369</v>
          </cell>
          <cell r="L103">
            <v>184.5</v>
          </cell>
          <cell r="M103">
            <v>123</v>
          </cell>
          <cell r="N103">
            <v>215.25</v>
          </cell>
          <cell r="O103">
            <v>246</v>
          </cell>
          <cell r="P103">
            <v>184.5</v>
          </cell>
          <cell r="Q103">
            <v>348</v>
          </cell>
          <cell r="R103">
            <v>153.75</v>
          </cell>
          <cell r="S103">
            <v>312.5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116</v>
          </cell>
          <cell r="F104">
            <v>174</v>
          </cell>
          <cell r="G104">
            <v>145</v>
          </cell>
          <cell r="H104">
            <v>171</v>
          </cell>
          <cell r="I104">
            <v>305</v>
          </cell>
          <cell r="J104">
            <v>287</v>
          </cell>
          <cell r="K104">
            <v>366</v>
          </cell>
          <cell r="L104">
            <v>183</v>
          </cell>
          <cell r="M104">
            <v>122</v>
          </cell>
          <cell r="N104">
            <v>213.5</v>
          </cell>
          <cell r="O104">
            <v>244</v>
          </cell>
          <cell r="P104">
            <v>183</v>
          </cell>
          <cell r="Q104">
            <v>346</v>
          </cell>
          <cell r="R104">
            <v>152.5</v>
          </cell>
          <cell r="S104">
            <v>310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114.5</v>
          </cell>
          <cell r="F105">
            <v>171.75</v>
          </cell>
          <cell r="G105">
            <v>143.13</v>
          </cell>
          <cell r="H105">
            <v>169.5</v>
          </cell>
          <cell r="I105">
            <v>297.5</v>
          </cell>
          <cell r="J105">
            <v>284</v>
          </cell>
          <cell r="K105">
            <v>357</v>
          </cell>
          <cell r="L105">
            <v>178.5</v>
          </cell>
          <cell r="M105">
            <v>119</v>
          </cell>
          <cell r="N105">
            <v>208.25</v>
          </cell>
          <cell r="O105">
            <v>238</v>
          </cell>
          <cell r="P105">
            <v>178.5</v>
          </cell>
          <cell r="Q105">
            <v>340</v>
          </cell>
          <cell r="R105">
            <v>148.75</v>
          </cell>
          <cell r="S105">
            <v>302.5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115</v>
          </cell>
          <cell r="F106">
            <v>172.5</v>
          </cell>
          <cell r="G106">
            <v>143.75</v>
          </cell>
          <cell r="H106">
            <v>170</v>
          </cell>
          <cell r="I106">
            <v>300</v>
          </cell>
          <cell r="J106">
            <v>285</v>
          </cell>
          <cell r="K106">
            <v>360</v>
          </cell>
          <cell r="L106">
            <v>180</v>
          </cell>
          <cell r="M106">
            <v>120</v>
          </cell>
          <cell r="N106">
            <v>210</v>
          </cell>
          <cell r="O106">
            <v>240</v>
          </cell>
          <cell r="P106">
            <v>180</v>
          </cell>
          <cell r="Q106">
            <v>342</v>
          </cell>
          <cell r="R106">
            <v>150</v>
          </cell>
          <cell r="S106">
            <v>305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115.5</v>
          </cell>
          <cell r="F107">
            <v>173.25</v>
          </cell>
          <cell r="G107">
            <v>144.38</v>
          </cell>
          <cell r="H107">
            <v>170.5</v>
          </cell>
          <cell r="I107">
            <v>302.5</v>
          </cell>
          <cell r="J107">
            <v>286</v>
          </cell>
          <cell r="K107">
            <v>363</v>
          </cell>
          <cell r="L107">
            <v>181.5</v>
          </cell>
          <cell r="M107">
            <v>121</v>
          </cell>
          <cell r="N107">
            <v>211.75</v>
          </cell>
          <cell r="O107">
            <v>242</v>
          </cell>
          <cell r="P107">
            <v>181.5</v>
          </cell>
          <cell r="Q107">
            <v>344</v>
          </cell>
          <cell r="R107">
            <v>151.25</v>
          </cell>
          <cell r="S107">
            <v>307.5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115</v>
          </cell>
          <cell r="F108">
            <v>172.5</v>
          </cell>
          <cell r="G108">
            <v>143.75</v>
          </cell>
          <cell r="H108">
            <v>170</v>
          </cell>
          <cell r="I108">
            <v>300</v>
          </cell>
          <cell r="J108">
            <v>285</v>
          </cell>
          <cell r="K108">
            <v>360</v>
          </cell>
          <cell r="L108">
            <v>180</v>
          </cell>
          <cell r="M108">
            <v>120</v>
          </cell>
          <cell r="N108">
            <v>210</v>
          </cell>
          <cell r="O108">
            <v>240</v>
          </cell>
          <cell r="P108">
            <v>180</v>
          </cell>
          <cell r="Q108">
            <v>342</v>
          </cell>
          <cell r="R108">
            <v>150</v>
          </cell>
          <cell r="S108">
            <v>305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113.5</v>
          </cell>
          <cell r="F109">
            <v>170.25</v>
          </cell>
          <cell r="G109">
            <v>141.88</v>
          </cell>
          <cell r="H109">
            <v>168.5</v>
          </cell>
          <cell r="I109">
            <v>292.5</v>
          </cell>
          <cell r="J109">
            <v>282</v>
          </cell>
          <cell r="K109">
            <v>351</v>
          </cell>
          <cell r="L109">
            <v>175.5</v>
          </cell>
          <cell r="M109">
            <v>117</v>
          </cell>
          <cell r="N109">
            <v>204.75</v>
          </cell>
          <cell r="O109">
            <v>234</v>
          </cell>
          <cell r="P109">
            <v>175.5</v>
          </cell>
          <cell r="Q109">
            <v>336</v>
          </cell>
          <cell r="R109">
            <v>146.25</v>
          </cell>
          <cell r="S109">
            <v>297.5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114</v>
          </cell>
          <cell r="F110">
            <v>171</v>
          </cell>
          <cell r="G110">
            <v>142.5</v>
          </cell>
          <cell r="H110">
            <v>169</v>
          </cell>
          <cell r="I110">
            <v>295</v>
          </cell>
          <cell r="J110">
            <v>283</v>
          </cell>
          <cell r="K110">
            <v>354</v>
          </cell>
          <cell r="L110">
            <v>177</v>
          </cell>
          <cell r="M110">
            <v>118</v>
          </cell>
          <cell r="N110">
            <v>206.5</v>
          </cell>
          <cell r="O110">
            <v>236</v>
          </cell>
          <cell r="P110">
            <v>177</v>
          </cell>
          <cell r="Q110">
            <v>338</v>
          </cell>
          <cell r="R110">
            <v>147.5</v>
          </cell>
          <cell r="S110">
            <v>300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114.5</v>
          </cell>
          <cell r="F111">
            <v>171.75</v>
          </cell>
          <cell r="G111">
            <v>143.13</v>
          </cell>
          <cell r="H111">
            <v>169.5</v>
          </cell>
          <cell r="I111">
            <v>297.5</v>
          </cell>
          <cell r="J111">
            <v>284</v>
          </cell>
          <cell r="K111">
            <v>357</v>
          </cell>
          <cell r="L111">
            <v>178.5</v>
          </cell>
          <cell r="M111">
            <v>119</v>
          </cell>
          <cell r="N111">
            <v>208.25</v>
          </cell>
          <cell r="O111">
            <v>238</v>
          </cell>
          <cell r="P111">
            <v>178.5</v>
          </cell>
          <cell r="Q111">
            <v>340</v>
          </cell>
          <cell r="R111">
            <v>148.75</v>
          </cell>
          <cell r="S111">
            <v>302.5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114</v>
          </cell>
          <cell r="F112">
            <v>171</v>
          </cell>
          <cell r="G112">
            <v>142.5</v>
          </cell>
          <cell r="H112">
            <v>169</v>
          </cell>
          <cell r="I112">
            <v>295</v>
          </cell>
          <cell r="J112">
            <v>283</v>
          </cell>
          <cell r="K112">
            <v>354</v>
          </cell>
          <cell r="L112">
            <v>177</v>
          </cell>
          <cell r="M112">
            <v>118</v>
          </cell>
          <cell r="N112">
            <v>206.5</v>
          </cell>
          <cell r="O112">
            <v>236</v>
          </cell>
          <cell r="P112">
            <v>177</v>
          </cell>
          <cell r="Q112">
            <v>338</v>
          </cell>
          <cell r="R112">
            <v>147.5</v>
          </cell>
          <cell r="S112">
            <v>300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112.5</v>
          </cell>
          <cell r="F113">
            <v>168.75</v>
          </cell>
          <cell r="G113">
            <v>140.63</v>
          </cell>
          <cell r="H113">
            <v>167.5</v>
          </cell>
          <cell r="I113">
            <v>287.5</v>
          </cell>
          <cell r="J113">
            <v>280</v>
          </cell>
          <cell r="K113">
            <v>345</v>
          </cell>
          <cell r="L113">
            <v>172.5</v>
          </cell>
          <cell r="M113">
            <v>115</v>
          </cell>
          <cell r="N113">
            <v>201.25</v>
          </cell>
          <cell r="O113">
            <v>230</v>
          </cell>
          <cell r="P113">
            <v>172.5</v>
          </cell>
          <cell r="Q113">
            <v>332</v>
          </cell>
          <cell r="R113">
            <v>143.75</v>
          </cell>
          <cell r="S113">
            <v>292.5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113</v>
          </cell>
          <cell r="F114">
            <v>169.5</v>
          </cell>
          <cell r="G114">
            <v>141.25</v>
          </cell>
          <cell r="H114">
            <v>168</v>
          </cell>
          <cell r="I114">
            <v>290</v>
          </cell>
          <cell r="J114">
            <v>281</v>
          </cell>
          <cell r="K114">
            <v>348</v>
          </cell>
          <cell r="L114">
            <v>174</v>
          </cell>
          <cell r="M114">
            <v>116</v>
          </cell>
          <cell r="N114">
            <v>203</v>
          </cell>
          <cell r="O114">
            <v>232</v>
          </cell>
          <cell r="P114">
            <v>174</v>
          </cell>
          <cell r="Q114">
            <v>334</v>
          </cell>
          <cell r="R114">
            <v>145</v>
          </cell>
          <cell r="S114">
            <v>295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113.5</v>
          </cell>
          <cell r="F115">
            <v>170.25</v>
          </cell>
          <cell r="G115">
            <v>141.88</v>
          </cell>
          <cell r="H115">
            <v>168.5</v>
          </cell>
          <cell r="I115">
            <v>292.5</v>
          </cell>
          <cell r="J115">
            <v>282</v>
          </cell>
          <cell r="K115">
            <v>351</v>
          </cell>
          <cell r="L115">
            <v>175.5</v>
          </cell>
          <cell r="M115">
            <v>117</v>
          </cell>
          <cell r="N115">
            <v>204.75</v>
          </cell>
          <cell r="O115">
            <v>234</v>
          </cell>
          <cell r="P115">
            <v>175.5</v>
          </cell>
          <cell r="Q115">
            <v>336</v>
          </cell>
          <cell r="R115">
            <v>146.25</v>
          </cell>
          <cell r="S115">
            <v>297.5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113</v>
          </cell>
          <cell r="F116">
            <v>169.5</v>
          </cell>
          <cell r="G116">
            <v>141.25</v>
          </cell>
          <cell r="H116">
            <v>168</v>
          </cell>
          <cell r="I116">
            <v>290</v>
          </cell>
          <cell r="J116">
            <v>281</v>
          </cell>
          <cell r="K116">
            <v>348</v>
          </cell>
          <cell r="L116">
            <v>174</v>
          </cell>
          <cell r="M116">
            <v>116</v>
          </cell>
          <cell r="N116">
            <v>203</v>
          </cell>
          <cell r="O116">
            <v>232</v>
          </cell>
          <cell r="P116">
            <v>174</v>
          </cell>
          <cell r="Q116">
            <v>334</v>
          </cell>
          <cell r="R116">
            <v>145</v>
          </cell>
          <cell r="S116">
            <v>295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111.5</v>
          </cell>
          <cell r="F117">
            <v>167.25</v>
          </cell>
          <cell r="G117">
            <v>139.38</v>
          </cell>
          <cell r="H117">
            <v>166.5</v>
          </cell>
          <cell r="I117">
            <v>282.5</v>
          </cell>
          <cell r="J117">
            <v>278</v>
          </cell>
          <cell r="K117">
            <v>339</v>
          </cell>
          <cell r="L117">
            <v>169.5</v>
          </cell>
          <cell r="M117">
            <v>113</v>
          </cell>
          <cell r="N117">
            <v>197.75</v>
          </cell>
          <cell r="O117">
            <v>226</v>
          </cell>
          <cell r="P117">
            <v>169.5</v>
          </cell>
          <cell r="Q117">
            <v>328</v>
          </cell>
          <cell r="R117">
            <v>141.25</v>
          </cell>
          <cell r="S117">
            <v>287.5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112</v>
          </cell>
          <cell r="F118">
            <v>168</v>
          </cell>
          <cell r="G118">
            <v>140</v>
          </cell>
          <cell r="H118">
            <v>167</v>
          </cell>
          <cell r="I118">
            <v>285</v>
          </cell>
          <cell r="J118">
            <v>279</v>
          </cell>
          <cell r="K118">
            <v>342</v>
          </cell>
          <cell r="L118">
            <v>171</v>
          </cell>
          <cell r="M118">
            <v>114</v>
          </cell>
          <cell r="N118">
            <v>199.5</v>
          </cell>
          <cell r="O118">
            <v>228</v>
          </cell>
          <cell r="P118">
            <v>171</v>
          </cell>
          <cell r="Q118">
            <v>330</v>
          </cell>
          <cell r="R118">
            <v>142.5</v>
          </cell>
          <cell r="S118">
            <v>290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112.5</v>
          </cell>
          <cell r="F119">
            <v>168.75</v>
          </cell>
          <cell r="G119">
            <v>140.63</v>
          </cell>
          <cell r="H119">
            <v>167.5</v>
          </cell>
          <cell r="I119">
            <v>287.5</v>
          </cell>
          <cell r="J119">
            <v>280</v>
          </cell>
          <cell r="K119">
            <v>345</v>
          </cell>
          <cell r="L119">
            <v>172.5</v>
          </cell>
          <cell r="M119">
            <v>115</v>
          </cell>
          <cell r="N119">
            <v>201.25</v>
          </cell>
          <cell r="O119">
            <v>230</v>
          </cell>
          <cell r="P119">
            <v>172.5</v>
          </cell>
          <cell r="Q119">
            <v>332</v>
          </cell>
          <cell r="R119">
            <v>143.75</v>
          </cell>
          <cell r="S119">
            <v>292.5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112</v>
          </cell>
          <cell r="F120">
            <v>168</v>
          </cell>
          <cell r="G120">
            <v>140</v>
          </cell>
          <cell r="H120">
            <v>167</v>
          </cell>
          <cell r="I120">
            <v>285</v>
          </cell>
          <cell r="J120">
            <v>279</v>
          </cell>
          <cell r="K120">
            <v>342</v>
          </cell>
          <cell r="L120">
            <v>171</v>
          </cell>
          <cell r="M120">
            <v>114</v>
          </cell>
          <cell r="N120">
            <v>199.5</v>
          </cell>
          <cell r="O120">
            <v>228</v>
          </cell>
          <cell r="P120">
            <v>171</v>
          </cell>
          <cell r="Q120">
            <v>330</v>
          </cell>
          <cell r="R120">
            <v>142.5</v>
          </cell>
          <cell r="S120">
            <v>290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110.75</v>
          </cell>
          <cell r="F121">
            <v>166.13</v>
          </cell>
          <cell r="G121">
            <v>138.44</v>
          </cell>
          <cell r="H121">
            <v>165.75</v>
          </cell>
          <cell r="I121">
            <v>278.75</v>
          </cell>
          <cell r="J121">
            <v>276.5</v>
          </cell>
          <cell r="K121">
            <v>334.5</v>
          </cell>
          <cell r="L121">
            <v>167.25</v>
          </cell>
          <cell r="M121">
            <v>111.5</v>
          </cell>
          <cell r="N121">
            <v>195.13</v>
          </cell>
          <cell r="O121">
            <v>223</v>
          </cell>
          <cell r="P121">
            <v>167.25</v>
          </cell>
          <cell r="Q121">
            <v>325</v>
          </cell>
          <cell r="R121">
            <v>139.38</v>
          </cell>
          <cell r="S121">
            <v>282.5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111</v>
          </cell>
          <cell r="F122">
            <v>166.5</v>
          </cell>
          <cell r="G122">
            <v>138.75</v>
          </cell>
          <cell r="H122">
            <v>166</v>
          </cell>
          <cell r="I122">
            <v>280</v>
          </cell>
          <cell r="J122">
            <v>277</v>
          </cell>
          <cell r="K122">
            <v>336</v>
          </cell>
          <cell r="L122">
            <v>168</v>
          </cell>
          <cell r="M122">
            <v>112</v>
          </cell>
          <cell r="N122">
            <v>196</v>
          </cell>
          <cell r="O122">
            <v>224</v>
          </cell>
          <cell r="P122">
            <v>168</v>
          </cell>
          <cell r="Q122">
            <v>326</v>
          </cell>
          <cell r="R122">
            <v>140</v>
          </cell>
          <cell r="S122">
            <v>285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111.5</v>
          </cell>
          <cell r="F123">
            <v>167.25</v>
          </cell>
          <cell r="G123">
            <v>139.38</v>
          </cell>
          <cell r="H123">
            <v>166.5</v>
          </cell>
          <cell r="I123">
            <v>282.5</v>
          </cell>
          <cell r="J123">
            <v>278</v>
          </cell>
          <cell r="K123">
            <v>339</v>
          </cell>
          <cell r="L123">
            <v>169.5</v>
          </cell>
          <cell r="M123">
            <v>113</v>
          </cell>
          <cell r="N123">
            <v>197.75</v>
          </cell>
          <cell r="O123">
            <v>226</v>
          </cell>
          <cell r="P123">
            <v>169.5</v>
          </cell>
          <cell r="Q123">
            <v>328</v>
          </cell>
          <cell r="R123">
            <v>141.25</v>
          </cell>
          <cell r="S123">
            <v>287.5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111</v>
          </cell>
          <cell r="F124">
            <v>166.5</v>
          </cell>
          <cell r="G124">
            <v>138.75</v>
          </cell>
          <cell r="H124">
            <v>166</v>
          </cell>
          <cell r="I124">
            <v>280</v>
          </cell>
          <cell r="J124">
            <v>277</v>
          </cell>
          <cell r="K124">
            <v>336</v>
          </cell>
          <cell r="L124">
            <v>168</v>
          </cell>
          <cell r="M124">
            <v>112</v>
          </cell>
          <cell r="N124">
            <v>196</v>
          </cell>
          <cell r="O124">
            <v>224</v>
          </cell>
          <cell r="P124">
            <v>168</v>
          </cell>
          <cell r="Q124">
            <v>326</v>
          </cell>
          <cell r="R124">
            <v>140</v>
          </cell>
          <cell r="S124">
            <v>285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110.25</v>
          </cell>
          <cell r="F125">
            <v>165.38</v>
          </cell>
          <cell r="G125">
            <v>137.81</v>
          </cell>
          <cell r="H125">
            <v>165.25</v>
          </cell>
          <cell r="I125">
            <v>276.25</v>
          </cell>
          <cell r="J125">
            <v>275.5</v>
          </cell>
          <cell r="K125">
            <v>331.5</v>
          </cell>
          <cell r="L125">
            <v>165.75</v>
          </cell>
          <cell r="M125">
            <v>110.5</v>
          </cell>
          <cell r="N125">
            <v>193.38</v>
          </cell>
          <cell r="O125">
            <v>221</v>
          </cell>
          <cell r="P125">
            <v>165.75</v>
          </cell>
          <cell r="Q125">
            <v>323</v>
          </cell>
          <cell r="R125">
            <v>138.13</v>
          </cell>
          <cell r="S125">
            <v>277.5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110.33</v>
          </cell>
          <cell r="F126">
            <v>165.5</v>
          </cell>
          <cell r="G126">
            <v>137.92</v>
          </cell>
          <cell r="H126">
            <v>165.33</v>
          </cell>
          <cell r="I126">
            <v>276.67</v>
          </cell>
          <cell r="J126">
            <v>275.67</v>
          </cell>
          <cell r="K126">
            <v>332</v>
          </cell>
          <cell r="L126">
            <v>166</v>
          </cell>
          <cell r="M126">
            <v>110.67</v>
          </cell>
          <cell r="N126">
            <v>193.67</v>
          </cell>
          <cell r="O126">
            <v>221.33</v>
          </cell>
          <cell r="P126">
            <v>166</v>
          </cell>
          <cell r="Q126">
            <v>323.33</v>
          </cell>
          <cell r="R126">
            <v>138.33</v>
          </cell>
          <cell r="S126">
            <v>280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110.5</v>
          </cell>
          <cell r="F127">
            <v>165.75</v>
          </cell>
          <cell r="G127">
            <v>138.13</v>
          </cell>
          <cell r="H127">
            <v>165.5</v>
          </cell>
          <cell r="I127">
            <v>277.5</v>
          </cell>
          <cell r="J127">
            <v>276</v>
          </cell>
          <cell r="K127">
            <v>333</v>
          </cell>
          <cell r="L127">
            <v>166.5</v>
          </cell>
          <cell r="M127">
            <v>111</v>
          </cell>
          <cell r="N127">
            <v>194.25</v>
          </cell>
          <cell r="O127">
            <v>222</v>
          </cell>
          <cell r="P127">
            <v>166.5</v>
          </cell>
          <cell r="Q127">
            <v>324</v>
          </cell>
          <cell r="R127">
            <v>138.75</v>
          </cell>
          <cell r="S127">
            <v>282.5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137.5</v>
          </cell>
          <cell r="H128">
            <v>165</v>
          </cell>
          <cell r="I128">
            <v>275</v>
          </cell>
          <cell r="J128">
            <v>275</v>
          </cell>
          <cell r="K128">
            <v>330</v>
          </cell>
          <cell r="L128">
            <v>165</v>
          </cell>
          <cell r="M128">
            <v>110</v>
          </cell>
          <cell r="N128">
            <v>192.5</v>
          </cell>
          <cell r="O128">
            <v>220</v>
          </cell>
          <cell r="P128">
            <v>165</v>
          </cell>
          <cell r="Q128">
            <v>322</v>
          </cell>
          <cell r="R128">
            <v>137.5</v>
          </cell>
          <cell r="S128">
            <v>280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137.5</v>
          </cell>
          <cell r="H129">
            <v>165</v>
          </cell>
          <cell r="I129">
            <v>275</v>
          </cell>
          <cell r="J129">
            <v>275</v>
          </cell>
          <cell r="K129">
            <v>330</v>
          </cell>
          <cell r="L129">
            <v>165</v>
          </cell>
          <cell r="M129">
            <v>110</v>
          </cell>
          <cell r="N129">
            <v>192.5</v>
          </cell>
          <cell r="O129">
            <v>220</v>
          </cell>
          <cell r="P129">
            <v>165</v>
          </cell>
          <cell r="Q129">
            <v>322</v>
          </cell>
          <cell r="R129">
            <v>137.5</v>
          </cell>
          <cell r="S129">
            <v>272.5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137.5</v>
          </cell>
          <cell r="H130">
            <v>165</v>
          </cell>
          <cell r="I130">
            <v>275</v>
          </cell>
          <cell r="J130">
            <v>275</v>
          </cell>
          <cell r="K130">
            <v>330</v>
          </cell>
          <cell r="L130">
            <v>165</v>
          </cell>
          <cell r="M130">
            <v>110</v>
          </cell>
          <cell r="N130">
            <v>192.5</v>
          </cell>
          <cell r="O130">
            <v>220</v>
          </cell>
          <cell r="P130">
            <v>165</v>
          </cell>
          <cell r="Q130">
            <v>322</v>
          </cell>
          <cell r="R130">
            <v>137.5</v>
          </cell>
          <cell r="S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137.5</v>
          </cell>
          <cell r="H131">
            <v>165</v>
          </cell>
          <cell r="I131">
            <v>275</v>
          </cell>
          <cell r="J131">
            <v>275</v>
          </cell>
          <cell r="K131">
            <v>330</v>
          </cell>
          <cell r="L131">
            <v>165</v>
          </cell>
          <cell r="M131">
            <v>110</v>
          </cell>
          <cell r="N131">
            <v>192.5</v>
          </cell>
          <cell r="O131">
            <v>220</v>
          </cell>
          <cell r="P131">
            <v>165</v>
          </cell>
          <cell r="Q131">
            <v>322</v>
          </cell>
          <cell r="R131">
            <v>137.5</v>
          </cell>
          <cell r="S131">
            <v>277.5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137.5</v>
          </cell>
          <cell r="H132">
            <v>165</v>
          </cell>
          <cell r="I132">
            <v>275</v>
          </cell>
          <cell r="J132">
            <v>275</v>
          </cell>
          <cell r="K132">
            <v>330</v>
          </cell>
          <cell r="L132">
            <v>165</v>
          </cell>
          <cell r="M132">
            <v>110</v>
          </cell>
          <cell r="N132">
            <v>192.5</v>
          </cell>
          <cell r="O132">
            <v>220</v>
          </cell>
          <cell r="P132">
            <v>165</v>
          </cell>
          <cell r="Q132">
            <v>322</v>
          </cell>
          <cell r="R132">
            <v>137.5</v>
          </cell>
          <cell r="S132">
            <v>280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100</v>
          </cell>
          <cell r="M133">
            <v>70</v>
          </cell>
          <cell r="N133">
            <v>0</v>
          </cell>
          <cell r="O133">
            <v>0</v>
          </cell>
          <cell r="P133">
            <v>0</v>
          </cell>
          <cell r="Q133">
            <v>160</v>
          </cell>
          <cell r="R133">
            <v>0</v>
          </cell>
          <cell r="S133">
            <v>275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98.5</v>
          </cell>
          <cell r="M134">
            <v>68.5</v>
          </cell>
          <cell r="N134">
            <v>0</v>
          </cell>
          <cell r="O134">
            <v>0</v>
          </cell>
          <cell r="P134">
            <v>0</v>
          </cell>
          <cell r="Q134">
            <v>154</v>
          </cell>
          <cell r="R134">
            <v>0</v>
          </cell>
          <cell r="S134">
            <v>267.5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99</v>
          </cell>
          <cell r="M135">
            <v>69</v>
          </cell>
          <cell r="N135">
            <v>0</v>
          </cell>
          <cell r="O135">
            <v>0</v>
          </cell>
          <cell r="P135">
            <v>0</v>
          </cell>
          <cell r="Q135">
            <v>156</v>
          </cell>
          <cell r="R135">
            <v>0</v>
          </cell>
          <cell r="S135">
            <v>270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99.5</v>
          </cell>
          <cell r="M136">
            <v>69.5</v>
          </cell>
          <cell r="N136">
            <v>0</v>
          </cell>
          <cell r="O136">
            <v>0</v>
          </cell>
          <cell r="P136">
            <v>0</v>
          </cell>
          <cell r="Q136">
            <v>158</v>
          </cell>
          <cell r="R136">
            <v>0</v>
          </cell>
          <cell r="S136">
            <v>272.5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99</v>
          </cell>
          <cell r="M137">
            <v>69</v>
          </cell>
          <cell r="N137">
            <v>0</v>
          </cell>
          <cell r="O137">
            <v>0</v>
          </cell>
          <cell r="P137">
            <v>0</v>
          </cell>
          <cell r="Q137">
            <v>156</v>
          </cell>
          <cell r="R137">
            <v>0</v>
          </cell>
          <cell r="S137">
            <v>270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97.5</v>
          </cell>
          <cell r="M138">
            <v>67.5</v>
          </cell>
          <cell r="N138">
            <v>0</v>
          </cell>
          <cell r="O138">
            <v>0</v>
          </cell>
          <cell r="P138">
            <v>0</v>
          </cell>
          <cell r="Q138">
            <v>150</v>
          </cell>
          <cell r="R138">
            <v>0</v>
          </cell>
          <cell r="S138">
            <v>262.5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98</v>
          </cell>
          <cell r="M139">
            <v>68</v>
          </cell>
          <cell r="N139">
            <v>0</v>
          </cell>
          <cell r="O139">
            <v>0</v>
          </cell>
          <cell r="P139">
            <v>0</v>
          </cell>
          <cell r="Q139">
            <v>152</v>
          </cell>
          <cell r="R139">
            <v>0</v>
          </cell>
          <cell r="S139">
            <v>265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98.5</v>
          </cell>
          <cell r="M140">
            <v>68.5</v>
          </cell>
          <cell r="N140">
            <v>0</v>
          </cell>
          <cell r="O140">
            <v>0</v>
          </cell>
          <cell r="P140">
            <v>0</v>
          </cell>
          <cell r="Q140">
            <v>154</v>
          </cell>
          <cell r="R140">
            <v>0</v>
          </cell>
          <cell r="S140">
            <v>267.5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98</v>
          </cell>
          <cell r="M141">
            <v>68</v>
          </cell>
          <cell r="N141">
            <v>0</v>
          </cell>
          <cell r="O141">
            <v>0</v>
          </cell>
          <cell r="P141">
            <v>0</v>
          </cell>
          <cell r="Q141">
            <v>152</v>
          </cell>
          <cell r="R141">
            <v>0</v>
          </cell>
          <cell r="S141">
            <v>265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96.5</v>
          </cell>
          <cell r="M142">
            <v>66.5</v>
          </cell>
          <cell r="N142">
            <v>0</v>
          </cell>
          <cell r="O142">
            <v>0</v>
          </cell>
          <cell r="P142">
            <v>0</v>
          </cell>
          <cell r="Q142">
            <v>146</v>
          </cell>
          <cell r="R142">
            <v>0</v>
          </cell>
          <cell r="S142">
            <v>257.5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97</v>
          </cell>
          <cell r="M143">
            <v>67</v>
          </cell>
          <cell r="N143">
            <v>0</v>
          </cell>
          <cell r="O143">
            <v>0</v>
          </cell>
          <cell r="P143">
            <v>0</v>
          </cell>
          <cell r="Q143">
            <v>148</v>
          </cell>
          <cell r="R143">
            <v>0</v>
          </cell>
          <cell r="S143">
            <v>260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97.5</v>
          </cell>
          <cell r="M144">
            <v>67.5</v>
          </cell>
          <cell r="N144">
            <v>0</v>
          </cell>
          <cell r="O144">
            <v>0</v>
          </cell>
          <cell r="P144">
            <v>0</v>
          </cell>
          <cell r="Q144">
            <v>150</v>
          </cell>
          <cell r="R144">
            <v>0</v>
          </cell>
          <cell r="S144">
            <v>262.5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97</v>
          </cell>
          <cell r="M145">
            <v>67</v>
          </cell>
          <cell r="N145">
            <v>0</v>
          </cell>
          <cell r="O145">
            <v>0</v>
          </cell>
          <cell r="P145">
            <v>0</v>
          </cell>
          <cell r="Q145">
            <v>148</v>
          </cell>
          <cell r="R145">
            <v>0</v>
          </cell>
          <cell r="S145">
            <v>260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95.5</v>
          </cell>
          <cell r="M146">
            <v>65.5</v>
          </cell>
          <cell r="N146">
            <v>0</v>
          </cell>
          <cell r="O146">
            <v>0</v>
          </cell>
          <cell r="P146">
            <v>0</v>
          </cell>
          <cell r="Q146">
            <v>142</v>
          </cell>
          <cell r="R146">
            <v>0</v>
          </cell>
          <cell r="S146">
            <v>252.5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96</v>
          </cell>
          <cell r="M147">
            <v>66</v>
          </cell>
          <cell r="N147">
            <v>0</v>
          </cell>
          <cell r="O147">
            <v>0</v>
          </cell>
          <cell r="P147">
            <v>0</v>
          </cell>
          <cell r="Q147">
            <v>144</v>
          </cell>
          <cell r="R147">
            <v>0</v>
          </cell>
          <cell r="S147">
            <v>255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96.5</v>
          </cell>
          <cell r="M148">
            <v>66.5</v>
          </cell>
          <cell r="N148">
            <v>0</v>
          </cell>
          <cell r="O148">
            <v>0</v>
          </cell>
          <cell r="P148">
            <v>0</v>
          </cell>
          <cell r="Q148">
            <v>146</v>
          </cell>
          <cell r="R148">
            <v>0</v>
          </cell>
          <cell r="S148">
            <v>257.5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96</v>
          </cell>
          <cell r="M149">
            <v>66</v>
          </cell>
          <cell r="N149">
            <v>0</v>
          </cell>
          <cell r="O149">
            <v>0</v>
          </cell>
          <cell r="P149">
            <v>0</v>
          </cell>
          <cell r="Q149">
            <v>144</v>
          </cell>
          <cell r="R149">
            <v>0</v>
          </cell>
          <cell r="S149">
            <v>255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94.5</v>
          </cell>
          <cell r="M150">
            <v>64.5</v>
          </cell>
          <cell r="N150">
            <v>0</v>
          </cell>
          <cell r="O150">
            <v>0</v>
          </cell>
          <cell r="P150">
            <v>0</v>
          </cell>
          <cell r="Q150">
            <v>138</v>
          </cell>
          <cell r="R150">
            <v>0</v>
          </cell>
          <cell r="S150">
            <v>247.5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95</v>
          </cell>
          <cell r="M151">
            <v>65</v>
          </cell>
          <cell r="N151">
            <v>0</v>
          </cell>
          <cell r="O151">
            <v>0</v>
          </cell>
          <cell r="P151">
            <v>0</v>
          </cell>
          <cell r="Q151">
            <v>140</v>
          </cell>
          <cell r="R151">
            <v>0</v>
          </cell>
          <cell r="S151">
            <v>250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95.5</v>
          </cell>
          <cell r="M152">
            <v>65.5</v>
          </cell>
          <cell r="N152">
            <v>0</v>
          </cell>
          <cell r="O152">
            <v>0</v>
          </cell>
          <cell r="P152">
            <v>0</v>
          </cell>
          <cell r="Q152">
            <v>142</v>
          </cell>
          <cell r="R152">
            <v>0</v>
          </cell>
          <cell r="S152">
            <v>252.5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95</v>
          </cell>
          <cell r="M153">
            <v>65</v>
          </cell>
          <cell r="N153">
            <v>0</v>
          </cell>
          <cell r="O153">
            <v>0</v>
          </cell>
          <cell r="P153">
            <v>0</v>
          </cell>
          <cell r="Q153">
            <v>140</v>
          </cell>
          <cell r="R153">
            <v>0</v>
          </cell>
          <cell r="S153">
            <v>250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93.5</v>
          </cell>
          <cell r="M154">
            <v>63.5</v>
          </cell>
          <cell r="N154">
            <v>0</v>
          </cell>
          <cell r="O154">
            <v>0</v>
          </cell>
          <cell r="P154">
            <v>0</v>
          </cell>
          <cell r="Q154">
            <v>134</v>
          </cell>
          <cell r="R154">
            <v>0</v>
          </cell>
          <cell r="S154">
            <v>242.5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94</v>
          </cell>
          <cell r="M155">
            <v>64</v>
          </cell>
          <cell r="N155">
            <v>0</v>
          </cell>
          <cell r="O155">
            <v>0</v>
          </cell>
          <cell r="P155">
            <v>0</v>
          </cell>
          <cell r="Q155">
            <v>136</v>
          </cell>
          <cell r="R155">
            <v>0</v>
          </cell>
          <cell r="S155">
            <v>245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94.5</v>
          </cell>
          <cell r="M156">
            <v>64.5</v>
          </cell>
          <cell r="N156">
            <v>0</v>
          </cell>
          <cell r="O156">
            <v>0</v>
          </cell>
          <cell r="P156">
            <v>0</v>
          </cell>
          <cell r="Q156">
            <v>138</v>
          </cell>
          <cell r="R156">
            <v>0</v>
          </cell>
          <cell r="S156">
            <v>247.5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94</v>
          </cell>
          <cell r="M157">
            <v>64</v>
          </cell>
          <cell r="N157">
            <v>0</v>
          </cell>
          <cell r="O157">
            <v>0</v>
          </cell>
          <cell r="P157">
            <v>0</v>
          </cell>
          <cell r="Q157">
            <v>136</v>
          </cell>
          <cell r="R157">
            <v>0</v>
          </cell>
          <cell r="S157">
            <v>245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92.5</v>
          </cell>
          <cell r="M158">
            <v>62.5</v>
          </cell>
          <cell r="N158">
            <v>0</v>
          </cell>
          <cell r="O158">
            <v>0</v>
          </cell>
          <cell r="P158">
            <v>0</v>
          </cell>
          <cell r="Q158">
            <v>130</v>
          </cell>
          <cell r="R158">
            <v>0</v>
          </cell>
          <cell r="S158">
            <v>237.5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93</v>
          </cell>
          <cell r="M159">
            <v>63</v>
          </cell>
          <cell r="N159">
            <v>0</v>
          </cell>
          <cell r="O159">
            <v>0</v>
          </cell>
          <cell r="P159">
            <v>0</v>
          </cell>
          <cell r="Q159">
            <v>132</v>
          </cell>
          <cell r="R159">
            <v>0</v>
          </cell>
          <cell r="S159">
            <v>240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93.5</v>
          </cell>
          <cell r="M160">
            <v>63.5</v>
          </cell>
          <cell r="N160">
            <v>0</v>
          </cell>
          <cell r="O160">
            <v>0</v>
          </cell>
          <cell r="P160">
            <v>0</v>
          </cell>
          <cell r="Q160">
            <v>134</v>
          </cell>
          <cell r="R160">
            <v>0</v>
          </cell>
          <cell r="S160">
            <v>242.5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93</v>
          </cell>
          <cell r="M161">
            <v>63</v>
          </cell>
          <cell r="N161">
            <v>0</v>
          </cell>
          <cell r="O161">
            <v>0</v>
          </cell>
          <cell r="P161">
            <v>0</v>
          </cell>
          <cell r="Q161">
            <v>132</v>
          </cell>
          <cell r="R161">
            <v>0</v>
          </cell>
          <cell r="S161">
            <v>240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91.5</v>
          </cell>
          <cell r="M162">
            <v>61.5</v>
          </cell>
          <cell r="N162">
            <v>0</v>
          </cell>
          <cell r="O162">
            <v>0</v>
          </cell>
          <cell r="P162">
            <v>0</v>
          </cell>
          <cell r="Q162">
            <v>126</v>
          </cell>
          <cell r="R162">
            <v>0</v>
          </cell>
          <cell r="S162">
            <v>232.5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92</v>
          </cell>
          <cell r="M163">
            <v>62</v>
          </cell>
          <cell r="N163">
            <v>0</v>
          </cell>
          <cell r="O163">
            <v>0</v>
          </cell>
          <cell r="P163">
            <v>0</v>
          </cell>
          <cell r="Q163">
            <v>128</v>
          </cell>
          <cell r="R163">
            <v>0</v>
          </cell>
          <cell r="S163">
            <v>235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92.5</v>
          </cell>
          <cell r="M164">
            <v>62.5</v>
          </cell>
          <cell r="N164">
            <v>0</v>
          </cell>
          <cell r="O164">
            <v>0</v>
          </cell>
          <cell r="P164">
            <v>0</v>
          </cell>
          <cell r="Q164">
            <v>130</v>
          </cell>
          <cell r="R164">
            <v>0</v>
          </cell>
          <cell r="S164">
            <v>237.5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92</v>
          </cell>
          <cell r="M165">
            <v>62</v>
          </cell>
          <cell r="N165">
            <v>0</v>
          </cell>
          <cell r="O165">
            <v>0</v>
          </cell>
          <cell r="P165">
            <v>0</v>
          </cell>
          <cell r="Q165">
            <v>128</v>
          </cell>
          <cell r="R165">
            <v>0</v>
          </cell>
          <cell r="S165">
            <v>235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90.5</v>
          </cell>
          <cell r="M166">
            <v>60.5</v>
          </cell>
          <cell r="N166">
            <v>0</v>
          </cell>
          <cell r="O166">
            <v>0</v>
          </cell>
          <cell r="P166">
            <v>0</v>
          </cell>
          <cell r="Q166">
            <v>122</v>
          </cell>
          <cell r="R166">
            <v>0</v>
          </cell>
          <cell r="S166">
            <v>227.5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91</v>
          </cell>
          <cell r="M167">
            <v>61</v>
          </cell>
          <cell r="N167">
            <v>0</v>
          </cell>
          <cell r="O167">
            <v>0</v>
          </cell>
          <cell r="P167">
            <v>0</v>
          </cell>
          <cell r="Q167">
            <v>124</v>
          </cell>
          <cell r="R167">
            <v>0</v>
          </cell>
          <cell r="S167">
            <v>230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91.5</v>
          </cell>
          <cell r="M168">
            <v>61.5</v>
          </cell>
          <cell r="N168">
            <v>0</v>
          </cell>
          <cell r="O168">
            <v>0</v>
          </cell>
          <cell r="P168">
            <v>0</v>
          </cell>
          <cell r="Q168">
            <v>126</v>
          </cell>
          <cell r="R168">
            <v>0</v>
          </cell>
          <cell r="S168">
            <v>232.5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91</v>
          </cell>
          <cell r="M169">
            <v>61</v>
          </cell>
          <cell r="N169">
            <v>0</v>
          </cell>
          <cell r="O169">
            <v>0</v>
          </cell>
          <cell r="P169">
            <v>0</v>
          </cell>
          <cell r="Q169">
            <v>124</v>
          </cell>
          <cell r="R169">
            <v>0</v>
          </cell>
          <cell r="S169">
            <v>230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89.5</v>
          </cell>
          <cell r="M170">
            <v>59.5</v>
          </cell>
          <cell r="N170">
            <v>0</v>
          </cell>
          <cell r="O170">
            <v>0</v>
          </cell>
          <cell r="P170">
            <v>0</v>
          </cell>
          <cell r="Q170">
            <v>118</v>
          </cell>
          <cell r="R170">
            <v>0</v>
          </cell>
          <cell r="S170">
            <v>222.5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90</v>
          </cell>
          <cell r="M171">
            <v>60</v>
          </cell>
          <cell r="N171">
            <v>0</v>
          </cell>
          <cell r="O171">
            <v>0</v>
          </cell>
          <cell r="P171">
            <v>0</v>
          </cell>
          <cell r="Q171">
            <v>120</v>
          </cell>
          <cell r="R171">
            <v>0</v>
          </cell>
          <cell r="S171">
            <v>225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90.5</v>
          </cell>
          <cell r="M172">
            <v>60.5</v>
          </cell>
          <cell r="N172">
            <v>0</v>
          </cell>
          <cell r="O172">
            <v>0</v>
          </cell>
          <cell r="P172">
            <v>0</v>
          </cell>
          <cell r="Q172">
            <v>122</v>
          </cell>
          <cell r="R172">
            <v>0</v>
          </cell>
          <cell r="S172">
            <v>227.5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90</v>
          </cell>
          <cell r="M173">
            <v>60</v>
          </cell>
          <cell r="N173">
            <v>0</v>
          </cell>
          <cell r="O173">
            <v>0</v>
          </cell>
          <cell r="P173">
            <v>0</v>
          </cell>
          <cell r="Q173">
            <v>120</v>
          </cell>
          <cell r="R173">
            <v>0</v>
          </cell>
          <cell r="S173">
            <v>225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88.5</v>
          </cell>
          <cell r="M174">
            <v>58.5</v>
          </cell>
          <cell r="N174">
            <v>0</v>
          </cell>
          <cell r="O174">
            <v>0</v>
          </cell>
          <cell r="P174">
            <v>0</v>
          </cell>
          <cell r="Q174">
            <v>114</v>
          </cell>
          <cell r="R174">
            <v>0</v>
          </cell>
          <cell r="S174">
            <v>217.5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89</v>
          </cell>
          <cell r="M175">
            <v>59</v>
          </cell>
          <cell r="N175">
            <v>0</v>
          </cell>
          <cell r="O175">
            <v>0</v>
          </cell>
          <cell r="P175">
            <v>0</v>
          </cell>
          <cell r="Q175">
            <v>116</v>
          </cell>
          <cell r="R175">
            <v>0</v>
          </cell>
          <cell r="S175">
            <v>220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89.5</v>
          </cell>
          <cell r="M176">
            <v>59.5</v>
          </cell>
          <cell r="N176">
            <v>0</v>
          </cell>
          <cell r="O176">
            <v>0</v>
          </cell>
          <cell r="P176">
            <v>0</v>
          </cell>
          <cell r="Q176">
            <v>118</v>
          </cell>
          <cell r="R176">
            <v>0</v>
          </cell>
          <cell r="S176">
            <v>222.5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89</v>
          </cell>
          <cell r="M177">
            <v>59</v>
          </cell>
          <cell r="N177">
            <v>0</v>
          </cell>
          <cell r="O177">
            <v>0</v>
          </cell>
          <cell r="P177">
            <v>0</v>
          </cell>
          <cell r="Q177">
            <v>116</v>
          </cell>
          <cell r="R177">
            <v>0</v>
          </cell>
          <cell r="S177">
            <v>220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87.5</v>
          </cell>
          <cell r="M178">
            <v>57.5</v>
          </cell>
          <cell r="N178">
            <v>0</v>
          </cell>
          <cell r="O178">
            <v>0</v>
          </cell>
          <cell r="P178">
            <v>0</v>
          </cell>
          <cell r="Q178">
            <v>110</v>
          </cell>
          <cell r="R178">
            <v>0</v>
          </cell>
          <cell r="S178">
            <v>212.5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88</v>
          </cell>
          <cell r="M179">
            <v>58</v>
          </cell>
          <cell r="N179">
            <v>0</v>
          </cell>
          <cell r="O179">
            <v>0</v>
          </cell>
          <cell r="P179">
            <v>0</v>
          </cell>
          <cell r="Q179">
            <v>112</v>
          </cell>
          <cell r="R179">
            <v>0</v>
          </cell>
          <cell r="S179">
            <v>215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88.5</v>
          </cell>
          <cell r="M180">
            <v>58.5</v>
          </cell>
          <cell r="N180">
            <v>0</v>
          </cell>
          <cell r="O180">
            <v>0</v>
          </cell>
          <cell r="P180">
            <v>0</v>
          </cell>
          <cell r="Q180">
            <v>114</v>
          </cell>
          <cell r="R180">
            <v>0</v>
          </cell>
          <cell r="S180">
            <v>217.5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88</v>
          </cell>
          <cell r="M181">
            <v>58</v>
          </cell>
          <cell r="N181">
            <v>0</v>
          </cell>
          <cell r="O181">
            <v>0</v>
          </cell>
          <cell r="P181">
            <v>0</v>
          </cell>
          <cell r="Q181">
            <v>112</v>
          </cell>
          <cell r="R181">
            <v>0</v>
          </cell>
          <cell r="S181">
            <v>215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86.5</v>
          </cell>
          <cell r="M182">
            <v>56.5</v>
          </cell>
          <cell r="N182">
            <v>0</v>
          </cell>
          <cell r="O182">
            <v>0</v>
          </cell>
          <cell r="P182">
            <v>0</v>
          </cell>
          <cell r="Q182">
            <v>106</v>
          </cell>
          <cell r="R182">
            <v>0</v>
          </cell>
          <cell r="S182">
            <v>207.5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87</v>
          </cell>
          <cell r="M183">
            <v>57</v>
          </cell>
          <cell r="N183">
            <v>0</v>
          </cell>
          <cell r="O183">
            <v>0</v>
          </cell>
          <cell r="P183">
            <v>0</v>
          </cell>
          <cell r="Q183">
            <v>108</v>
          </cell>
          <cell r="R183">
            <v>0</v>
          </cell>
          <cell r="S183">
            <v>210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87.5</v>
          </cell>
          <cell r="M184">
            <v>57.5</v>
          </cell>
          <cell r="N184">
            <v>0</v>
          </cell>
          <cell r="O184">
            <v>0</v>
          </cell>
          <cell r="P184">
            <v>0</v>
          </cell>
          <cell r="Q184">
            <v>110</v>
          </cell>
          <cell r="R184">
            <v>0</v>
          </cell>
          <cell r="S184">
            <v>212.5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</v>
          </cell>
          <cell r="M185">
            <v>57</v>
          </cell>
          <cell r="N185">
            <v>0</v>
          </cell>
          <cell r="O185">
            <v>0</v>
          </cell>
          <cell r="P185">
            <v>0</v>
          </cell>
          <cell r="Q185">
            <v>108</v>
          </cell>
          <cell r="R185">
            <v>0</v>
          </cell>
          <cell r="S185">
            <v>210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85.5</v>
          </cell>
          <cell r="M186">
            <v>55.5</v>
          </cell>
          <cell r="N186">
            <v>0</v>
          </cell>
          <cell r="O186">
            <v>0</v>
          </cell>
          <cell r="P186">
            <v>0</v>
          </cell>
          <cell r="Q186">
            <v>102</v>
          </cell>
          <cell r="R186">
            <v>0</v>
          </cell>
          <cell r="S186">
            <v>203.75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86</v>
          </cell>
          <cell r="M187">
            <v>56</v>
          </cell>
          <cell r="N187">
            <v>0</v>
          </cell>
          <cell r="O187">
            <v>0</v>
          </cell>
          <cell r="P187">
            <v>0</v>
          </cell>
          <cell r="Q187">
            <v>104</v>
          </cell>
          <cell r="R187">
            <v>0</v>
          </cell>
          <cell r="S187">
            <v>205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86.5</v>
          </cell>
          <cell r="M188">
            <v>56.5</v>
          </cell>
          <cell r="N188">
            <v>0</v>
          </cell>
          <cell r="O188">
            <v>0</v>
          </cell>
          <cell r="P188">
            <v>0</v>
          </cell>
          <cell r="Q188">
            <v>106</v>
          </cell>
          <cell r="R188">
            <v>0</v>
          </cell>
          <cell r="S188">
            <v>207.5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86</v>
          </cell>
          <cell r="M189">
            <v>56</v>
          </cell>
          <cell r="N189">
            <v>0</v>
          </cell>
          <cell r="O189">
            <v>0</v>
          </cell>
          <cell r="P189">
            <v>0</v>
          </cell>
          <cell r="Q189">
            <v>104</v>
          </cell>
          <cell r="R189">
            <v>0</v>
          </cell>
          <cell r="S189">
            <v>205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84.5</v>
          </cell>
          <cell r="M190">
            <v>54.5</v>
          </cell>
          <cell r="N190">
            <v>0</v>
          </cell>
          <cell r="O190">
            <v>0</v>
          </cell>
          <cell r="P190">
            <v>0</v>
          </cell>
          <cell r="Q190">
            <v>98</v>
          </cell>
          <cell r="R190">
            <v>0</v>
          </cell>
          <cell r="S190">
            <v>201.25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85</v>
          </cell>
          <cell r="M191">
            <v>55</v>
          </cell>
          <cell r="N191">
            <v>0</v>
          </cell>
          <cell r="O191">
            <v>0</v>
          </cell>
          <cell r="P191">
            <v>0</v>
          </cell>
          <cell r="Q191">
            <v>100</v>
          </cell>
          <cell r="R191">
            <v>0</v>
          </cell>
          <cell r="S191">
            <v>201.67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85.5</v>
          </cell>
          <cell r="M192">
            <v>55.5</v>
          </cell>
          <cell r="N192">
            <v>0</v>
          </cell>
          <cell r="O192">
            <v>0</v>
          </cell>
          <cell r="P192">
            <v>0</v>
          </cell>
          <cell r="Q192">
            <v>102</v>
          </cell>
          <cell r="R192">
            <v>0</v>
          </cell>
          <cell r="S192">
            <v>202.5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85</v>
          </cell>
          <cell r="M193">
            <v>55</v>
          </cell>
          <cell r="N193">
            <v>0</v>
          </cell>
          <cell r="O193">
            <v>0</v>
          </cell>
          <cell r="P193">
            <v>0</v>
          </cell>
          <cell r="Q193">
            <v>100</v>
          </cell>
          <cell r="R193">
            <v>0</v>
          </cell>
          <cell r="S193">
            <v>200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83.5</v>
          </cell>
          <cell r="M194">
            <v>53.5</v>
          </cell>
          <cell r="N194">
            <v>0</v>
          </cell>
          <cell r="O194">
            <v>0</v>
          </cell>
          <cell r="P194">
            <v>0</v>
          </cell>
          <cell r="Q194">
            <v>94</v>
          </cell>
          <cell r="R194">
            <v>0</v>
          </cell>
          <cell r="S194">
            <v>200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</v>
          </cell>
          <cell r="M195">
            <v>54</v>
          </cell>
          <cell r="N195">
            <v>0</v>
          </cell>
          <cell r="O195">
            <v>0</v>
          </cell>
          <cell r="P195">
            <v>0</v>
          </cell>
          <cell r="Q195">
            <v>96</v>
          </cell>
          <cell r="R195">
            <v>0</v>
          </cell>
          <cell r="S195">
            <v>200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84.5</v>
          </cell>
          <cell r="M196">
            <v>54.5</v>
          </cell>
          <cell r="N196">
            <v>0</v>
          </cell>
          <cell r="O196">
            <v>0</v>
          </cell>
          <cell r="P196">
            <v>0</v>
          </cell>
          <cell r="Q196">
            <v>98</v>
          </cell>
          <cell r="R196">
            <v>0</v>
          </cell>
          <cell r="S196">
            <v>200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84.5</v>
          </cell>
          <cell r="M197">
            <v>54.5</v>
          </cell>
          <cell r="N197">
            <v>0</v>
          </cell>
          <cell r="O197">
            <v>0</v>
          </cell>
          <cell r="P197">
            <v>0</v>
          </cell>
          <cell r="Q197">
            <v>98</v>
          </cell>
          <cell r="R197">
            <v>0</v>
          </cell>
          <cell r="S197">
            <v>200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84</v>
          </cell>
          <cell r="M198">
            <v>54</v>
          </cell>
          <cell r="N198">
            <v>0</v>
          </cell>
          <cell r="O198">
            <v>0</v>
          </cell>
          <cell r="P198">
            <v>0</v>
          </cell>
          <cell r="Q198">
            <v>96</v>
          </cell>
          <cell r="R198">
            <v>0</v>
          </cell>
          <cell r="S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82.5</v>
          </cell>
          <cell r="M199">
            <v>52.5</v>
          </cell>
          <cell r="N199">
            <v>0</v>
          </cell>
          <cell r="O199">
            <v>0</v>
          </cell>
          <cell r="P199">
            <v>0</v>
          </cell>
          <cell r="Q199">
            <v>90</v>
          </cell>
          <cell r="R199">
            <v>0</v>
          </cell>
          <cell r="S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83</v>
          </cell>
          <cell r="M200">
            <v>53</v>
          </cell>
          <cell r="N200">
            <v>0</v>
          </cell>
          <cell r="O200">
            <v>0</v>
          </cell>
          <cell r="P200">
            <v>0</v>
          </cell>
          <cell r="Q200">
            <v>92</v>
          </cell>
          <cell r="R200">
            <v>0</v>
          </cell>
          <cell r="S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83.5</v>
          </cell>
          <cell r="M201">
            <v>53.5</v>
          </cell>
          <cell r="N201">
            <v>0</v>
          </cell>
          <cell r="O201">
            <v>0</v>
          </cell>
          <cell r="P201">
            <v>0</v>
          </cell>
          <cell r="Q201">
            <v>94</v>
          </cell>
          <cell r="R201">
            <v>0</v>
          </cell>
          <cell r="S201">
            <v>0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83</v>
          </cell>
          <cell r="M202">
            <v>53</v>
          </cell>
          <cell r="N202">
            <v>0</v>
          </cell>
          <cell r="O202">
            <v>0</v>
          </cell>
          <cell r="P202">
            <v>0</v>
          </cell>
          <cell r="Q202">
            <v>92</v>
          </cell>
          <cell r="R202">
            <v>0</v>
          </cell>
          <cell r="S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81.5</v>
          </cell>
          <cell r="M203">
            <v>51.5</v>
          </cell>
          <cell r="N203">
            <v>0</v>
          </cell>
          <cell r="O203">
            <v>0</v>
          </cell>
          <cell r="P203">
            <v>0</v>
          </cell>
          <cell r="Q203">
            <v>86</v>
          </cell>
          <cell r="R203">
            <v>0</v>
          </cell>
          <cell r="S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82</v>
          </cell>
          <cell r="M204">
            <v>52</v>
          </cell>
          <cell r="N204">
            <v>0</v>
          </cell>
          <cell r="O204">
            <v>0</v>
          </cell>
          <cell r="P204">
            <v>0</v>
          </cell>
          <cell r="Q204">
            <v>88</v>
          </cell>
          <cell r="R204">
            <v>0</v>
          </cell>
          <cell r="S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82.5</v>
          </cell>
          <cell r="M205">
            <v>52.5</v>
          </cell>
          <cell r="N205">
            <v>0</v>
          </cell>
          <cell r="O205">
            <v>0</v>
          </cell>
          <cell r="P205">
            <v>0</v>
          </cell>
          <cell r="Q205">
            <v>90</v>
          </cell>
          <cell r="R205">
            <v>0</v>
          </cell>
          <cell r="S205">
            <v>0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82</v>
          </cell>
          <cell r="M206">
            <v>52</v>
          </cell>
          <cell r="N206">
            <v>0</v>
          </cell>
          <cell r="O206">
            <v>0</v>
          </cell>
          <cell r="P206">
            <v>0</v>
          </cell>
          <cell r="Q206">
            <v>88</v>
          </cell>
          <cell r="R206">
            <v>0</v>
          </cell>
          <cell r="S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80.5</v>
          </cell>
          <cell r="M207">
            <v>50.5</v>
          </cell>
          <cell r="N207">
            <v>0</v>
          </cell>
          <cell r="O207">
            <v>0</v>
          </cell>
          <cell r="P207">
            <v>0</v>
          </cell>
          <cell r="Q207">
            <v>82</v>
          </cell>
          <cell r="R207">
            <v>0</v>
          </cell>
          <cell r="S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81</v>
          </cell>
          <cell r="M208">
            <v>51</v>
          </cell>
          <cell r="N208">
            <v>0</v>
          </cell>
          <cell r="O208">
            <v>0</v>
          </cell>
          <cell r="P208">
            <v>0</v>
          </cell>
          <cell r="Q208">
            <v>84</v>
          </cell>
          <cell r="R208">
            <v>0</v>
          </cell>
          <cell r="S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81.5</v>
          </cell>
          <cell r="M209">
            <v>51.5</v>
          </cell>
          <cell r="N209">
            <v>0</v>
          </cell>
          <cell r="O209">
            <v>0</v>
          </cell>
          <cell r="P209">
            <v>0</v>
          </cell>
          <cell r="Q209">
            <v>86</v>
          </cell>
          <cell r="R209">
            <v>0</v>
          </cell>
          <cell r="S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81</v>
          </cell>
          <cell r="M210">
            <v>51</v>
          </cell>
          <cell r="N210">
            <v>0</v>
          </cell>
          <cell r="O210">
            <v>0</v>
          </cell>
          <cell r="P210">
            <v>0</v>
          </cell>
          <cell r="Q210">
            <v>84</v>
          </cell>
          <cell r="R210">
            <v>0</v>
          </cell>
          <cell r="S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79.5</v>
          </cell>
          <cell r="M211">
            <v>49.5</v>
          </cell>
          <cell r="N211">
            <v>0</v>
          </cell>
          <cell r="O211">
            <v>0</v>
          </cell>
          <cell r="P211">
            <v>0</v>
          </cell>
          <cell r="Q211">
            <v>78</v>
          </cell>
          <cell r="R211">
            <v>0</v>
          </cell>
          <cell r="S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80</v>
          </cell>
          <cell r="M212">
            <v>50</v>
          </cell>
          <cell r="N212">
            <v>0</v>
          </cell>
          <cell r="O212">
            <v>0</v>
          </cell>
          <cell r="P212">
            <v>0</v>
          </cell>
          <cell r="Q212">
            <v>80</v>
          </cell>
          <cell r="R212">
            <v>0</v>
          </cell>
          <cell r="S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80.5</v>
          </cell>
          <cell r="M213">
            <v>50.5</v>
          </cell>
          <cell r="N213">
            <v>0</v>
          </cell>
          <cell r="O213">
            <v>0</v>
          </cell>
          <cell r="P213">
            <v>0</v>
          </cell>
          <cell r="Q213">
            <v>82</v>
          </cell>
          <cell r="R213">
            <v>0</v>
          </cell>
          <cell r="S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80</v>
          </cell>
          <cell r="M214">
            <v>50</v>
          </cell>
          <cell r="N214">
            <v>0</v>
          </cell>
          <cell r="O214">
            <v>0</v>
          </cell>
          <cell r="P214">
            <v>0</v>
          </cell>
          <cell r="Q214">
            <v>80</v>
          </cell>
          <cell r="R214">
            <v>0</v>
          </cell>
          <cell r="S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78.5</v>
          </cell>
          <cell r="M215">
            <v>48.5</v>
          </cell>
          <cell r="N215">
            <v>0</v>
          </cell>
          <cell r="O215">
            <v>0</v>
          </cell>
          <cell r="P215">
            <v>0</v>
          </cell>
          <cell r="Q215">
            <v>74</v>
          </cell>
          <cell r="R215">
            <v>0</v>
          </cell>
          <cell r="S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79</v>
          </cell>
          <cell r="M216">
            <v>49</v>
          </cell>
          <cell r="N216">
            <v>0</v>
          </cell>
          <cell r="O216">
            <v>0</v>
          </cell>
          <cell r="P216">
            <v>0</v>
          </cell>
          <cell r="Q216">
            <v>76</v>
          </cell>
          <cell r="R216">
            <v>0</v>
          </cell>
          <cell r="S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79.5</v>
          </cell>
          <cell r="M217">
            <v>49.5</v>
          </cell>
          <cell r="N217">
            <v>0</v>
          </cell>
          <cell r="O217">
            <v>0</v>
          </cell>
          <cell r="P217">
            <v>0</v>
          </cell>
          <cell r="Q217">
            <v>78</v>
          </cell>
          <cell r="R217">
            <v>0</v>
          </cell>
          <cell r="S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79</v>
          </cell>
          <cell r="M218">
            <v>49</v>
          </cell>
          <cell r="N218">
            <v>0</v>
          </cell>
          <cell r="O218">
            <v>0</v>
          </cell>
          <cell r="P218">
            <v>0</v>
          </cell>
          <cell r="Q218">
            <v>76</v>
          </cell>
          <cell r="R218">
            <v>0</v>
          </cell>
          <cell r="S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77.5</v>
          </cell>
          <cell r="M219">
            <v>47.5</v>
          </cell>
          <cell r="N219">
            <v>0</v>
          </cell>
          <cell r="O219">
            <v>0</v>
          </cell>
          <cell r="P219">
            <v>0</v>
          </cell>
          <cell r="Q219">
            <v>70</v>
          </cell>
          <cell r="R219">
            <v>0</v>
          </cell>
          <cell r="S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78</v>
          </cell>
          <cell r="M220">
            <v>48</v>
          </cell>
          <cell r="N220">
            <v>0</v>
          </cell>
          <cell r="O220">
            <v>0</v>
          </cell>
          <cell r="P220">
            <v>0</v>
          </cell>
          <cell r="Q220">
            <v>72</v>
          </cell>
          <cell r="R220">
            <v>0</v>
          </cell>
          <cell r="S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78.5</v>
          </cell>
          <cell r="M221">
            <v>48.5</v>
          </cell>
          <cell r="N221">
            <v>0</v>
          </cell>
          <cell r="O221">
            <v>0</v>
          </cell>
          <cell r="P221">
            <v>0</v>
          </cell>
          <cell r="Q221">
            <v>74</v>
          </cell>
          <cell r="R221">
            <v>0</v>
          </cell>
          <cell r="S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78</v>
          </cell>
          <cell r="M222">
            <v>48</v>
          </cell>
          <cell r="N222">
            <v>0</v>
          </cell>
          <cell r="O222">
            <v>0</v>
          </cell>
          <cell r="P222">
            <v>0</v>
          </cell>
          <cell r="Q222">
            <v>72</v>
          </cell>
          <cell r="R222">
            <v>0</v>
          </cell>
          <cell r="S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76.5</v>
          </cell>
          <cell r="M223">
            <v>46.5</v>
          </cell>
          <cell r="N223">
            <v>0</v>
          </cell>
          <cell r="O223">
            <v>0</v>
          </cell>
          <cell r="P223">
            <v>0</v>
          </cell>
          <cell r="Q223">
            <v>66</v>
          </cell>
          <cell r="R223">
            <v>0</v>
          </cell>
          <cell r="S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77</v>
          </cell>
          <cell r="M224">
            <v>47</v>
          </cell>
          <cell r="N224">
            <v>0</v>
          </cell>
          <cell r="O224">
            <v>0</v>
          </cell>
          <cell r="P224">
            <v>0</v>
          </cell>
          <cell r="Q224">
            <v>68</v>
          </cell>
          <cell r="R224">
            <v>0</v>
          </cell>
          <cell r="S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77.5</v>
          </cell>
          <cell r="M225">
            <v>47.5</v>
          </cell>
          <cell r="N225">
            <v>0</v>
          </cell>
          <cell r="O225">
            <v>0</v>
          </cell>
          <cell r="P225">
            <v>0</v>
          </cell>
          <cell r="Q225">
            <v>70</v>
          </cell>
          <cell r="R225">
            <v>0</v>
          </cell>
          <cell r="S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77</v>
          </cell>
          <cell r="M226">
            <v>47</v>
          </cell>
          <cell r="N226">
            <v>0</v>
          </cell>
          <cell r="O226">
            <v>0</v>
          </cell>
          <cell r="P226">
            <v>0</v>
          </cell>
          <cell r="Q226">
            <v>68</v>
          </cell>
          <cell r="R226">
            <v>0</v>
          </cell>
          <cell r="S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75.5</v>
          </cell>
          <cell r="M227">
            <v>45.5</v>
          </cell>
          <cell r="N227">
            <v>0</v>
          </cell>
          <cell r="O227">
            <v>0</v>
          </cell>
          <cell r="P227">
            <v>0</v>
          </cell>
          <cell r="Q227">
            <v>62</v>
          </cell>
          <cell r="R227">
            <v>0</v>
          </cell>
          <cell r="S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76</v>
          </cell>
          <cell r="M228">
            <v>46</v>
          </cell>
          <cell r="N228">
            <v>0</v>
          </cell>
          <cell r="O228">
            <v>0</v>
          </cell>
          <cell r="P228">
            <v>0</v>
          </cell>
          <cell r="Q228">
            <v>64</v>
          </cell>
          <cell r="R228">
            <v>0</v>
          </cell>
          <cell r="S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76.5</v>
          </cell>
          <cell r="M229">
            <v>46.5</v>
          </cell>
          <cell r="N229">
            <v>0</v>
          </cell>
          <cell r="O229">
            <v>0</v>
          </cell>
          <cell r="P229">
            <v>0</v>
          </cell>
          <cell r="Q229">
            <v>66</v>
          </cell>
          <cell r="R229">
            <v>0</v>
          </cell>
          <cell r="S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76</v>
          </cell>
          <cell r="M230">
            <v>46</v>
          </cell>
          <cell r="N230">
            <v>0</v>
          </cell>
          <cell r="O230">
            <v>0</v>
          </cell>
          <cell r="P230">
            <v>0</v>
          </cell>
          <cell r="Q230">
            <v>64</v>
          </cell>
          <cell r="R230">
            <v>0</v>
          </cell>
          <cell r="S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74.5</v>
          </cell>
          <cell r="M231">
            <v>44.5</v>
          </cell>
          <cell r="N231">
            <v>0</v>
          </cell>
          <cell r="O231">
            <v>0</v>
          </cell>
          <cell r="P231">
            <v>0</v>
          </cell>
          <cell r="Q231">
            <v>58</v>
          </cell>
          <cell r="R231">
            <v>0</v>
          </cell>
          <cell r="S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75</v>
          </cell>
          <cell r="M232">
            <v>45</v>
          </cell>
          <cell r="N232">
            <v>0</v>
          </cell>
          <cell r="O232">
            <v>0</v>
          </cell>
          <cell r="P232">
            <v>0</v>
          </cell>
          <cell r="Q232">
            <v>60</v>
          </cell>
          <cell r="R232">
            <v>0</v>
          </cell>
          <cell r="S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75.5</v>
          </cell>
          <cell r="M233">
            <v>45.5</v>
          </cell>
          <cell r="N233">
            <v>0</v>
          </cell>
          <cell r="O233">
            <v>0</v>
          </cell>
          <cell r="P233">
            <v>0</v>
          </cell>
          <cell r="Q233">
            <v>62</v>
          </cell>
          <cell r="R233">
            <v>0</v>
          </cell>
          <cell r="S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75</v>
          </cell>
          <cell r="M234">
            <v>45</v>
          </cell>
          <cell r="N234">
            <v>0</v>
          </cell>
          <cell r="O234">
            <v>0</v>
          </cell>
          <cell r="P234">
            <v>0</v>
          </cell>
          <cell r="Q234">
            <v>60</v>
          </cell>
          <cell r="R234">
            <v>0</v>
          </cell>
          <cell r="S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73.5</v>
          </cell>
          <cell r="M235">
            <v>43.5</v>
          </cell>
          <cell r="N235">
            <v>0</v>
          </cell>
          <cell r="O235">
            <v>0</v>
          </cell>
          <cell r="P235">
            <v>0</v>
          </cell>
          <cell r="Q235">
            <v>54</v>
          </cell>
          <cell r="R235">
            <v>0</v>
          </cell>
          <cell r="S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74</v>
          </cell>
          <cell r="M236">
            <v>44</v>
          </cell>
          <cell r="N236">
            <v>0</v>
          </cell>
          <cell r="O236">
            <v>0</v>
          </cell>
          <cell r="P236">
            <v>0</v>
          </cell>
          <cell r="Q236">
            <v>56</v>
          </cell>
          <cell r="R236">
            <v>0</v>
          </cell>
          <cell r="S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74.5</v>
          </cell>
          <cell r="M237">
            <v>44.5</v>
          </cell>
          <cell r="N237">
            <v>0</v>
          </cell>
          <cell r="O237">
            <v>0</v>
          </cell>
          <cell r="P237">
            <v>0</v>
          </cell>
          <cell r="Q237">
            <v>58</v>
          </cell>
          <cell r="R237">
            <v>0</v>
          </cell>
          <cell r="S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74</v>
          </cell>
          <cell r="M238">
            <v>44</v>
          </cell>
          <cell r="N238">
            <v>0</v>
          </cell>
          <cell r="O238">
            <v>0</v>
          </cell>
          <cell r="P238">
            <v>0</v>
          </cell>
          <cell r="Q238">
            <v>56</v>
          </cell>
          <cell r="R238">
            <v>0</v>
          </cell>
          <cell r="S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72.5</v>
          </cell>
          <cell r="M239">
            <v>42.5</v>
          </cell>
          <cell r="N239">
            <v>0</v>
          </cell>
          <cell r="O239">
            <v>0</v>
          </cell>
          <cell r="P239">
            <v>0</v>
          </cell>
          <cell r="Q239">
            <v>50</v>
          </cell>
          <cell r="R239">
            <v>0</v>
          </cell>
          <cell r="S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73</v>
          </cell>
          <cell r="M240">
            <v>43</v>
          </cell>
          <cell r="N240">
            <v>0</v>
          </cell>
          <cell r="O240">
            <v>0</v>
          </cell>
          <cell r="P240">
            <v>0</v>
          </cell>
          <cell r="Q240">
            <v>52</v>
          </cell>
          <cell r="R240">
            <v>0</v>
          </cell>
          <cell r="S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73.5</v>
          </cell>
          <cell r="M241">
            <v>43.5</v>
          </cell>
          <cell r="N241">
            <v>0</v>
          </cell>
          <cell r="O241">
            <v>0</v>
          </cell>
          <cell r="P241">
            <v>0</v>
          </cell>
          <cell r="Q241">
            <v>54</v>
          </cell>
          <cell r="R241">
            <v>0</v>
          </cell>
          <cell r="S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73</v>
          </cell>
          <cell r="M242">
            <v>43</v>
          </cell>
          <cell r="N242">
            <v>0</v>
          </cell>
          <cell r="O242">
            <v>0</v>
          </cell>
          <cell r="P242">
            <v>0</v>
          </cell>
          <cell r="Q242">
            <v>52</v>
          </cell>
          <cell r="R242">
            <v>0</v>
          </cell>
          <cell r="S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71.5</v>
          </cell>
          <cell r="M243">
            <v>41.5</v>
          </cell>
          <cell r="N243">
            <v>0</v>
          </cell>
          <cell r="O243">
            <v>0</v>
          </cell>
          <cell r="P243">
            <v>0</v>
          </cell>
          <cell r="Q243">
            <v>46</v>
          </cell>
          <cell r="R243">
            <v>0</v>
          </cell>
          <cell r="S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</v>
          </cell>
          <cell r="M244">
            <v>42</v>
          </cell>
          <cell r="N244">
            <v>0</v>
          </cell>
          <cell r="O244">
            <v>0</v>
          </cell>
          <cell r="P244">
            <v>0</v>
          </cell>
          <cell r="Q244">
            <v>48</v>
          </cell>
          <cell r="R244">
            <v>0</v>
          </cell>
          <cell r="S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72.5</v>
          </cell>
          <cell r="M245">
            <v>42.5</v>
          </cell>
          <cell r="N245">
            <v>0</v>
          </cell>
          <cell r="O245">
            <v>0</v>
          </cell>
          <cell r="P245">
            <v>0</v>
          </cell>
          <cell r="Q245">
            <v>50</v>
          </cell>
          <cell r="R245">
            <v>0</v>
          </cell>
          <cell r="S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72</v>
          </cell>
          <cell r="M246">
            <v>42</v>
          </cell>
          <cell r="N246">
            <v>0</v>
          </cell>
          <cell r="O246">
            <v>0</v>
          </cell>
          <cell r="P246">
            <v>0</v>
          </cell>
          <cell r="Q246">
            <v>48</v>
          </cell>
          <cell r="R246">
            <v>0</v>
          </cell>
          <cell r="S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70.5</v>
          </cell>
          <cell r="M247">
            <v>40.5</v>
          </cell>
          <cell r="N247">
            <v>0</v>
          </cell>
          <cell r="O247">
            <v>0</v>
          </cell>
          <cell r="P247">
            <v>0</v>
          </cell>
          <cell r="Q247">
            <v>42</v>
          </cell>
          <cell r="R247">
            <v>0</v>
          </cell>
          <cell r="S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71</v>
          </cell>
          <cell r="M248">
            <v>41</v>
          </cell>
          <cell r="N248">
            <v>0</v>
          </cell>
          <cell r="O248">
            <v>0</v>
          </cell>
          <cell r="P248">
            <v>0</v>
          </cell>
          <cell r="Q248">
            <v>44</v>
          </cell>
          <cell r="R248">
            <v>0</v>
          </cell>
          <cell r="S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71.5</v>
          </cell>
          <cell r="M249">
            <v>41.5</v>
          </cell>
          <cell r="N249">
            <v>0</v>
          </cell>
          <cell r="O249">
            <v>0</v>
          </cell>
          <cell r="P249">
            <v>0</v>
          </cell>
          <cell r="Q249">
            <v>46</v>
          </cell>
          <cell r="R249">
            <v>0</v>
          </cell>
          <cell r="S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71</v>
          </cell>
          <cell r="M250">
            <v>41</v>
          </cell>
          <cell r="N250">
            <v>0</v>
          </cell>
          <cell r="O250">
            <v>0</v>
          </cell>
          <cell r="P250">
            <v>0</v>
          </cell>
          <cell r="Q250">
            <v>44</v>
          </cell>
          <cell r="R250">
            <v>0</v>
          </cell>
          <cell r="S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69.75</v>
          </cell>
          <cell r="M251">
            <v>39.75</v>
          </cell>
          <cell r="N251">
            <v>0</v>
          </cell>
          <cell r="O251">
            <v>0</v>
          </cell>
          <cell r="P251">
            <v>0</v>
          </cell>
          <cell r="Q251">
            <v>39</v>
          </cell>
          <cell r="R251">
            <v>0</v>
          </cell>
          <cell r="S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70</v>
          </cell>
          <cell r="M252">
            <v>40</v>
          </cell>
          <cell r="N252">
            <v>0</v>
          </cell>
          <cell r="O252">
            <v>0</v>
          </cell>
          <cell r="P252">
            <v>0</v>
          </cell>
          <cell r="Q252">
            <v>40</v>
          </cell>
          <cell r="R252">
            <v>0</v>
          </cell>
          <cell r="S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70.5</v>
          </cell>
          <cell r="M253">
            <v>40.5</v>
          </cell>
          <cell r="N253">
            <v>0</v>
          </cell>
          <cell r="O253">
            <v>0</v>
          </cell>
          <cell r="P253">
            <v>0</v>
          </cell>
          <cell r="Q253">
            <v>42</v>
          </cell>
          <cell r="R253">
            <v>0</v>
          </cell>
          <cell r="S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70</v>
          </cell>
          <cell r="M254">
            <v>40</v>
          </cell>
          <cell r="N254">
            <v>0</v>
          </cell>
          <cell r="O254">
            <v>0</v>
          </cell>
          <cell r="P254">
            <v>0</v>
          </cell>
          <cell r="Q254">
            <v>40</v>
          </cell>
          <cell r="R254">
            <v>0</v>
          </cell>
          <cell r="S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69.25</v>
          </cell>
          <cell r="M255">
            <v>39.25</v>
          </cell>
          <cell r="N255">
            <v>0</v>
          </cell>
          <cell r="O255">
            <v>0</v>
          </cell>
          <cell r="P255">
            <v>0</v>
          </cell>
          <cell r="Q255">
            <v>37</v>
          </cell>
          <cell r="R255">
            <v>0</v>
          </cell>
          <cell r="S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69.33</v>
          </cell>
          <cell r="M256">
            <v>39.33</v>
          </cell>
          <cell r="N256">
            <v>0</v>
          </cell>
          <cell r="O256">
            <v>0</v>
          </cell>
          <cell r="P256">
            <v>0</v>
          </cell>
          <cell r="Q256">
            <v>37.33</v>
          </cell>
          <cell r="R256">
            <v>0</v>
          </cell>
          <cell r="S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69.5</v>
          </cell>
          <cell r="M257">
            <v>39.5</v>
          </cell>
          <cell r="N257">
            <v>0</v>
          </cell>
          <cell r="O257">
            <v>0</v>
          </cell>
          <cell r="P257">
            <v>0</v>
          </cell>
          <cell r="Q257">
            <v>38</v>
          </cell>
          <cell r="R257">
            <v>0</v>
          </cell>
          <cell r="S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69</v>
          </cell>
          <cell r="M258">
            <v>39</v>
          </cell>
          <cell r="N258">
            <v>0</v>
          </cell>
          <cell r="O258">
            <v>0</v>
          </cell>
          <cell r="P258">
            <v>0</v>
          </cell>
          <cell r="Q258">
            <v>36</v>
          </cell>
          <cell r="R258">
            <v>0</v>
          </cell>
          <cell r="S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69</v>
          </cell>
          <cell r="M259">
            <v>39</v>
          </cell>
          <cell r="N259">
            <v>0</v>
          </cell>
          <cell r="O259">
            <v>0</v>
          </cell>
          <cell r="P259">
            <v>0</v>
          </cell>
          <cell r="Q259">
            <v>36</v>
          </cell>
          <cell r="R259">
            <v>0</v>
          </cell>
          <cell r="S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69</v>
          </cell>
          <cell r="M260">
            <v>39</v>
          </cell>
          <cell r="N260">
            <v>0</v>
          </cell>
          <cell r="O260">
            <v>0</v>
          </cell>
          <cell r="P260">
            <v>0</v>
          </cell>
          <cell r="Q260">
            <v>36</v>
          </cell>
          <cell r="R260">
            <v>0</v>
          </cell>
          <cell r="S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69</v>
          </cell>
          <cell r="M261">
            <v>39</v>
          </cell>
          <cell r="N261">
            <v>0</v>
          </cell>
          <cell r="O261">
            <v>0</v>
          </cell>
          <cell r="P261">
            <v>0</v>
          </cell>
          <cell r="Q261">
            <v>36</v>
          </cell>
          <cell r="R261">
            <v>0</v>
          </cell>
          <cell r="S261">
            <v>0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69</v>
          </cell>
          <cell r="M262">
            <v>39</v>
          </cell>
          <cell r="N262">
            <v>0</v>
          </cell>
          <cell r="O262">
            <v>0</v>
          </cell>
          <cell r="P262">
            <v>0</v>
          </cell>
          <cell r="Q262">
            <v>36</v>
          </cell>
          <cell r="R262">
            <v>0</v>
          </cell>
          <cell r="S2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's Epée"/>
      <sheetName val="Men's Foil"/>
      <sheetName val="Men's Saber"/>
      <sheetName val="Women's Epée"/>
      <sheetName val="Women's Foil"/>
      <sheetName val="Women's Saber"/>
    </sheetNames>
    <sheetDataSet>
      <sheetData sheetId="0">
        <row r="1">
          <cell r="H1" t="str">
            <v>2001 U16's</v>
          </cell>
          <cell r="J1" t="str">
            <v>Oct 2000 CDT</v>
          </cell>
          <cell r="L1" t="str">
            <v>Nov 2000 CDT</v>
          </cell>
          <cell r="N1" t="str">
            <v>2001 CDT JO's</v>
          </cell>
        </row>
        <row r="2">
          <cell r="H2" t="str">
            <v>D</v>
          </cell>
          <cell r="I2" t="str">
            <v>Summer&lt;BR&gt;2001&lt;BR&gt;U16</v>
          </cell>
          <cell r="J2" t="str">
            <v>D</v>
          </cell>
          <cell r="K2" t="str">
            <v>Oct 2000&lt;BR&gt;CADET%Oct 2001&lt;BR&gt;CADET</v>
          </cell>
          <cell r="L2" t="str">
            <v>D</v>
          </cell>
          <cell r="M2" t="str">
            <v>Nov 2000&lt;BR&gt;CADET%Nov 2001&lt;BR&gt;CADET</v>
          </cell>
          <cell r="N2" t="str">
            <v>D</v>
          </cell>
          <cell r="O2" t="str">
            <v>2001 JO^s&lt;BR&gt;CADET%2002 JO^s&lt;BR&gt;CADET</v>
          </cell>
        </row>
        <row r="3">
          <cell r="H3">
            <v>8</v>
          </cell>
          <cell r="I3">
            <v>5</v>
          </cell>
          <cell r="J3">
            <v>10</v>
          </cell>
          <cell r="K3">
            <v>5</v>
          </cell>
          <cell r="L3">
            <v>12</v>
          </cell>
          <cell r="M3">
            <v>5</v>
          </cell>
          <cell r="N3">
            <v>14</v>
          </cell>
          <cell r="O3">
            <v>5</v>
          </cell>
        </row>
        <row r="4">
          <cell r="C4" t="str">
            <v>Bratton, Benjamin</v>
          </cell>
          <cell r="D4">
            <v>1985</v>
          </cell>
          <cell r="E4">
            <v>1917</v>
          </cell>
          <cell r="H4">
            <v>7</v>
          </cell>
          <cell r="I4">
            <v>276</v>
          </cell>
          <cell r="J4">
            <v>8</v>
          </cell>
          <cell r="K4">
            <v>274</v>
          </cell>
          <cell r="L4">
            <v>28</v>
          </cell>
          <cell r="M4">
            <v>114</v>
          </cell>
          <cell r="N4">
            <v>7</v>
          </cell>
          <cell r="O4">
            <v>276</v>
          </cell>
          <cell r="P4">
            <v>3</v>
          </cell>
          <cell r="Q4">
            <v>510</v>
          </cell>
          <cell r="R4">
            <v>3</v>
          </cell>
          <cell r="S4" t="str">
            <v>np</v>
          </cell>
          <cell r="T4">
            <v>0</v>
          </cell>
          <cell r="U4" t="str">
            <v>np</v>
          </cell>
          <cell r="V4">
            <v>28</v>
          </cell>
          <cell r="W4">
            <v>169</v>
          </cell>
          <cell r="X4">
            <v>28</v>
          </cell>
          <cell r="Y4">
            <v>11</v>
          </cell>
          <cell r="Z4">
            <v>319</v>
          </cell>
          <cell r="AA4">
            <v>11</v>
          </cell>
          <cell r="AB4" t="str">
            <v>np</v>
          </cell>
          <cell r="AC4">
            <v>0</v>
          </cell>
          <cell r="AD4" t="str">
            <v>np</v>
          </cell>
          <cell r="AE4" t="str">
            <v>np</v>
          </cell>
          <cell r="AF4">
            <v>0</v>
          </cell>
          <cell r="AG4" t="str">
            <v>np</v>
          </cell>
          <cell r="AH4">
            <v>48</v>
          </cell>
          <cell r="AI4">
            <v>200</v>
          </cell>
          <cell r="AJ4">
            <v>48</v>
          </cell>
          <cell r="AK4">
            <v>24</v>
          </cell>
          <cell r="AL4">
            <v>336</v>
          </cell>
          <cell r="AM4">
            <v>24</v>
          </cell>
          <cell r="AS4">
            <v>276</v>
          </cell>
        </row>
        <row r="5">
          <cell r="C5" t="str">
            <v>Ungar, Benjamin N</v>
          </cell>
          <cell r="D5">
            <v>1986</v>
          </cell>
          <cell r="E5">
            <v>1364</v>
          </cell>
          <cell r="H5">
            <v>3</v>
          </cell>
          <cell r="I5">
            <v>340</v>
          </cell>
          <cell r="J5">
            <v>15</v>
          </cell>
          <cell r="K5">
            <v>201</v>
          </cell>
          <cell r="L5">
            <v>1</v>
          </cell>
          <cell r="M5">
            <v>400</v>
          </cell>
          <cell r="N5">
            <v>17</v>
          </cell>
          <cell r="O5">
            <v>140</v>
          </cell>
          <cell r="P5">
            <v>7</v>
          </cell>
          <cell r="Q5">
            <v>414</v>
          </cell>
          <cell r="R5">
            <v>7</v>
          </cell>
          <cell r="S5">
            <v>17</v>
          </cell>
          <cell r="T5">
            <v>210</v>
          </cell>
          <cell r="U5">
            <v>17</v>
          </cell>
          <cell r="V5">
            <v>27</v>
          </cell>
          <cell r="W5">
            <v>170</v>
          </cell>
          <cell r="X5">
            <v>27</v>
          </cell>
          <cell r="Y5">
            <v>19</v>
          </cell>
          <cell r="Z5">
            <v>208</v>
          </cell>
          <cell r="AA5">
            <v>19</v>
          </cell>
          <cell r="AB5" t="str">
            <v>np</v>
          </cell>
          <cell r="AC5">
            <v>0</v>
          </cell>
          <cell r="AD5" t="str">
            <v>np</v>
          </cell>
          <cell r="AE5" t="str">
            <v>np</v>
          </cell>
          <cell r="AF5">
            <v>0</v>
          </cell>
          <cell r="AG5" t="str">
            <v>np</v>
          </cell>
          <cell r="AH5" t="str">
            <v>np</v>
          </cell>
          <cell r="AI5">
            <v>0</v>
          </cell>
          <cell r="AJ5" t="str">
            <v>np</v>
          </cell>
          <cell r="AK5" t="str">
            <v>np</v>
          </cell>
          <cell r="AL5">
            <v>0</v>
          </cell>
          <cell r="AM5" t="str">
            <v>np</v>
          </cell>
          <cell r="AS5">
            <v>340</v>
          </cell>
        </row>
        <row r="6">
          <cell r="C6" t="str">
            <v>Perry, Cameron</v>
          </cell>
          <cell r="D6">
            <v>1985</v>
          </cell>
          <cell r="E6">
            <v>1241</v>
          </cell>
          <cell r="H6" t="str">
            <v>np</v>
          </cell>
          <cell r="I6">
            <v>0</v>
          </cell>
          <cell r="J6">
            <v>10.5</v>
          </cell>
          <cell r="K6">
            <v>212.5</v>
          </cell>
          <cell r="L6">
            <v>3</v>
          </cell>
          <cell r="M6">
            <v>340</v>
          </cell>
          <cell r="N6">
            <v>5</v>
          </cell>
          <cell r="O6">
            <v>280</v>
          </cell>
          <cell r="P6">
            <v>15</v>
          </cell>
          <cell r="Q6">
            <v>301</v>
          </cell>
          <cell r="R6">
            <v>15</v>
          </cell>
          <cell r="S6" t="str">
            <v>np</v>
          </cell>
          <cell r="T6">
            <v>0</v>
          </cell>
          <cell r="U6" t="str">
            <v>np</v>
          </cell>
          <cell r="V6" t="str">
            <v>np</v>
          </cell>
          <cell r="W6">
            <v>0</v>
          </cell>
          <cell r="X6" t="str">
            <v>np</v>
          </cell>
          <cell r="Y6">
            <v>10</v>
          </cell>
          <cell r="Z6">
            <v>320</v>
          </cell>
          <cell r="AA6">
            <v>10</v>
          </cell>
          <cell r="AB6" t="str">
            <v>np</v>
          </cell>
          <cell r="AC6">
            <v>0</v>
          </cell>
          <cell r="AD6" t="str">
            <v>np</v>
          </cell>
          <cell r="AE6" t="str">
            <v>np</v>
          </cell>
          <cell r="AF6">
            <v>0</v>
          </cell>
          <cell r="AG6" t="str">
            <v>np</v>
          </cell>
          <cell r="AH6" t="str">
            <v>np</v>
          </cell>
          <cell r="AI6">
            <v>0</v>
          </cell>
          <cell r="AJ6" t="str">
            <v>np</v>
          </cell>
          <cell r="AK6" t="str">
            <v>np</v>
          </cell>
          <cell r="AL6">
            <v>0</v>
          </cell>
          <cell r="AM6" t="str">
            <v>np</v>
          </cell>
          <cell r="AS6">
            <v>0</v>
          </cell>
        </row>
        <row r="7">
          <cell r="C7" t="str">
            <v>Howard, Greg E</v>
          </cell>
          <cell r="D7">
            <v>1985</v>
          </cell>
          <cell r="E7">
            <v>1083</v>
          </cell>
          <cell r="H7">
            <v>3</v>
          </cell>
          <cell r="I7">
            <v>340</v>
          </cell>
          <cell r="J7">
            <v>23</v>
          </cell>
          <cell r="K7">
            <v>134</v>
          </cell>
          <cell r="L7">
            <v>10</v>
          </cell>
          <cell r="M7">
            <v>213</v>
          </cell>
          <cell r="N7">
            <v>11</v>
          </cell>
          <cell r="O7">
            <v>212</v>
          </cell>
          <cell r="P7">
            <v>12</v>
          </cell>
          <cell r="Q7">
            <v>318</v>
          </cell>
          <cell r="R7">
            <v>12</v>
          </cell>
          <cell r="S7" t="str">
            <v>np</v>
          </cell>
          <cell r="T7">
            <v>0</v>
          </cell>
          <cell r="U7" t="str">
            <v>np</v>
          </cell>
          <cell r="V7" t="str">
            <v>np</v>
          </cell>
          <cell r="W7">
            <v>0</v>
          </cell>
          <cell r="X7" t="str">
            <v>np</v>
          </cell>
          <cell r="Y7" t="str">
            <v>np</v>
          </cell>
          <cell r="Z7">
            <v>0</v>
          </cell>
          <cell r="AA7" t="str">
            <v>np</v>
          </cell>
          <cell r="AB7" t="str">
            <v>np</v>
          </cell>
          <cell r="AC7">
            <v>0</v>
          </cell>
          <cell r="AD7" t="str">
            <v>np</v>
          </cell>
          <cell r="AE7" t="str">
            <v>np</v>
          </cell>
          <cell r="AF7">
            <v>0</v>
          </cell>
          <cell r="AG7" t="str">
            <v>np</v>
          </cell>
          <cell r="AH7" t="str">
            <v>np</v>
          </cell>
          <cell r="AI7">
            <v>0</v>
          </cell>
          <cell r="AJ7" t="str">
            <v>np</v>
          </cell>
          <cell r="AK7" t="str">
            <v>np</v>
          </cell>
          <cell r="AL7">
            <v>0</v>
          </cell>
          <cell r="AM7" t="str">
            <v>np</v>
          </cell>
          <cell r="AS7">
            <v>340</v>
          </cell>
        </row>
        <row r="8">
          <cell r="C8" t="str">
            <v>Kline, Jared M</v>
          </cell>
          <cell r="D8">
            <v>1985</v>
          </cell>
          <cell r="E8">
            <v>935</v>
          </cell>
          <cell r="H8">
            <v>14</v>
          </cell>
          <cell r="I8">
            <v>202</v>
          </cell>
          <cell r="J8">
            <v>7</v>
          </cell>
          <cell r="K8">
            <v>276</v>
          </cell>
          <cell r="L8">
            <v>19</v>
          </cell>
          <cell r="M8">
            <v>138</v>
          </cell>
          <cell r="N8">
            <v>28</v>
          </cell>
          <cell r="O8">
            <v>114</v>
          </cell>
          <cell r="P8" t="str">
            <v>np</v>
          </cell>
          <cell r="Q8">
            <v>0</v>
          </cell>
          <cell r="R8" t="str">
            <v>np</v>
          </cell>
          <cell r="S8">
            <v>11</v>
          </cell>
          <cell r="T8">
            <v>319</v>
          </cell>
          <cell r="U8">
            <v>11</v>
          </cell>
          <cell r="V8" t="str">
            <v>np</v>
          </cell>
          <cell r="W8">
            <v>0</v>
          </cell>
          <cell r="X8" t="str">
            <v>np</v>
          </cell>
          <cell r="Y8" t="str">
            <v>np</v>
          </cell>
          <cell r="Z8">
            <v>0</v>
          </cell>
          <cell r="AA8" t="str">
            <v>np</v>
          </cell>
          <cell r="AB8" t="str">
            <v>np</v>
          </cell>
          <cell r="AC8">
            <v>0</v>
          </cell>
          <cell r="AD8" t="str">
            <v>np</v>
          </cell>
          <cell r="AE8" t="str">
            <v>np</v>
          </cell>
          <cell r="AF8">
            <v>0</v>
          </cell>
          <cell r="AG8" t="str">
            <v>np</v>
          </cell>
          <cell r="AH8" t="str">
            <v>np</v>
          </cell>
          <cell r="AI8">
            <v>0</v>
          </cell>
          <cell r="AJ8" t="str">
            <v>np</v>
          </cell>
          <cell r="AK8" t="str">
            <v>np</v>
          </cell>
          <cell r="AL8">
            <v>0</v>
          </cell>
          <cell r="AM8" t="str">
            <v>np</v>
          </cell>
          <cell r="AS8">
            <v>202</v>
          </cell>
        </row>
        <row r="9">
          <cell r="C9" t="str">
            <v>Stockdale, Jason T</v>
          </cell>
          <cell r="D9">
            <v>1985</v>
          </cell>
          <cell r="E9">
            <v>791</v>
          </cell>
          <cell r="H9">
            <v>18</v>
          </cell>
          <cell r="I9">
            <v>139</v>
          </cell>
          <cell r="J9">
            <v>24</v>
          </cell>
          <cell r="K9">
            <v>133</v>
          </cell>
          <cell r="L9">
            <v>11</v>
          </cell>
          <cell r="M9">
            <v>212</v>
          </cell>
          <cell r="N9">
            <v>8</v>
          </cell>
          <cell r="O9">
            <v>274</v>
          </cell>
          <cell r="P9" t="str">
            <v>np</v>
          </cell>
          <cell r="Q9">
            <v>0</v>
          </cell>
          <cell r="R9" t="str">
            <v>np</v>
          </cell>
          <cell r="S9">
            <v>31</v>
          </cell>
          <cell r="T9">
            <v>166</v>
          </cell>
          <cell r="U9">
            <v>31</v>
          </cell>
          <cell r="V9" t="str">
            <v>np</v>
          </cell>
          <cell r="W9">
            <v>0</v>
          </cell>
          <cell r="X9" t="str">
            <v>np</v>
          </cell>
          <cell r="Y9" t="str">
            <v>np</v>
          </cell>
          <cell r="Z9">
            <v>0</v>
          </cell>
          <cell r="AA9" t="str">
            <v>np</v>
          </cell>
          <cell r="AB9" t="str">
            <v>np</v>
          </cell>
          <cell r="AC9">
            <v>0</v>
          </cell>
          <cell r="AD9" t="str">
            <v>np</v>
          </cell>
          <cell r="AE9" t="str">
            <v>np</v>
          </cell>
          <cell r="AF9">
            <v>0</v>
          </cell>
          <cell r="AG9" t="str">
            <v>np</v>
          </cell>
          <cell r="AH9" t="str">
            <v>np</v>
          </cell>
          <cell r="AI9">
            <v>0</v>
          </cell>
          <cell r="AJ9" t="str">
            <v>np</v>
          </cell>
          <cell r="AK9" t="str">
            <v>np</v>
          </cell>
          <cell r="AL9">
            <v>0</v>
          </cell>
          <cell r="AM9" t="str">
            <v>np</v>
          </cell>
          <cell r="AS9">
            <v>139</v>
          </cell>
        </row>
        <row r="10">
          <cell r="C10" t="str">
            <v>Adjemian, Aaron E</v>
          </cell>
          <cell r="D10">
            <v>1985</v>
          </cell>
          <cell r="E10">
            <v>786</v>
          </cell>
          <cell r="H10">
            <v>5</v>
          </cell>
          <cell r="I10">
            <v>280</v>
          </cell>
          <cell r="J10" t="str">
            <v>np</v>
          </cell>
          <cell r="K10">
            <v>0</v>
          </cell>
          <cell r="L10">
            <v>24</v>
          </cell>
          <cell r="M10">
            <v>133</v>
          </cell>
          <cell r="N10" t="str">
            <v>np</v>
          </cell>
          <cell r="O10">
            <v>0</v>
          </cell>
          <cell r="P10">
            <v>20</v>
          </cell>
          <cell r="Q10">
            <v>207</v>
          </cell>
          <cell r="R10">
            <v>20</v>
          </cell>
          <cell r="S10" t="str">
            <v>np</v>
          </cell>
          <cell r="T10">
            <v>0</v>
          </cell>
          <cell r="U10" t="str">
            <v>np</v>
          </cell>
          <cell r="V10" t="str">
            <v>np</v>
          </cell>
          <cell r="W10">
            <v>0</v>
          </cell>
          <cell r="X10" t="str">
            <v>np</v>
          </cell>
          <cell r="Y10">
            <v>31</v>
          </cell>
          <cell r="Z10">
            <v>166</v>
          </cell>
          <cell r="AA10">
            <v>31</v>
          </cell>
          <cell r="AB10" t="str">
            <v>np</v>
          </cell>
          <cell r="AC10">
            <v>0</v>
          </cell>
          <cell r="AD10" t="str">
            <v>np</v>
          </cell>
          <cell r="AE10" t="str">
            <v>np</v>
          </cell>
          <cell r="AF10">
            <v>0</v>
          </cell>
          <cell r="AG10" t="str">
            <v>np</v>
          </cell>
          <cell r="AH10" t="str">
            <v>np</v>
          </cell>
          <cell r="AI10">
            <v>0</v>
          </cell>
          <cell r="AJ10" t="str">
            <v>np</v>
          </cell>
          <cell r="AK10" t="str">
            <v>np</v>
          </cell>
          <cell r="AL10">
            <v>0</v>
          </cell>
          <cell r="AM10" t="str">
            <v>np</v>
          </cell>
          <cell r="AS10">
            <v>280</v>
          </cell>
        </row>
        <row r="11">
          <cell r="C11" t="str">
            <v>Hohensee, Douglas G</v>
          </cell>
          <cell r="D11">
            <v>1986</v>
          </cell>
          <cell r="E11">
            <v>734</v>
          </cell>
          <cell r="H11">
            <v>2</v>
          </cell>
          <cell r="I11">
            <v>368</v>
          </cell>
          <cell r="J11" t="str">
            <v>np</v>
          </cell>
          <cell r="K11">
            <v>0</v>
          </cell>
          <cell r="L11" t="str">
            <v>np</v>
          </cell>
          <cell r="M11">
            <v>0</v>
          </cell>
          <cell r="N11">
            <v>15</v>
          </cell>
          <cell r="O11">
            <v>201</v>
          </cell>
          <cell r="P11" t="str">
            <v>np</v>
          </cell>
          <cell r="Q11">
            <v>0</v>
          </cell>
          <cell r="R11" t="str">
            <v>np</v>
          </cell>
          <cell r="S11" t="str">
            <v>np</v>
          </cell>
          <cell r="T11">
            <v>0</v>
          </cell>
          <cell r="U11" t="str">
            <v>np</v>
          </cell>
          <cell r="V11" t="str">
            <v>np</v>
          </cell>
          <cell r="W11">
            <v>0</v>
          </cell>
          <cell r="X11" t="str">
            <v>np</v>
          </cell>
          <cell r="Y11">
            <v>32</v>
          </cell>
          <cell r="Z11">
            <v>165</v>
          </cell>
          <cell r="AA11">
            <v>32</v>
          </cell>
          <cell r="AB11" t="str">
            <v>np</v>
          </cell>
          <cell r="AC11">
            <v>0</v>
          </cell>
          <cell r="AD11" t="str">
            <v>np</v>
          </cell>
          <cell r="AE11" t="str">
            <v>np</v>
          </cell>
          <cell r="AF11">
            <v>0</v>
          </cell>
          <cell r="AG11" t="str">
            <v>np</v>
          </cell>
          <cell r="AH11" t="str">
            <v>np</v>
          </cell>
          <cell r="AI11">
            <v>0</v>
          </cell>
          <cell r="AJ11" t="str">
            <v>np</v>
          </cell>
          <cell r="AK11" t="str">
            <v>np</v>
          </cell>
          <cell r="AL11">
            <v>0</v>
          </cell>
          <cell r="AM11" t="str">
            <v>np</v>
          </cell>
          <cell r="AS11">
            <v>368</v>
          </cell>
        </row>
        <row r="12">
          <cell r="C12" t="str">
            <v>Henderson, Jason V</v>
          </cell>
          <cell r="D12">
            <v>1985</v>
          </cell>
          <cell r="E12">
            <v>683</v>
          </cell>
          <cell r="H12">
            <v>6</v>
          </cell>
          <cell r="I12">
            <v>278</v>
          </cell>
          <cell r="J12">
            <v>14</v>
          </cell>
          <cell r="K12">
            <v>202</v>
          </cell>
          <cell r="L12" t="str">
            <v>np</v>
          </cell>
          <cell r="M12">
            <v>0</v>
          </cell>
          <cell r="N12" t="str">
            <v>np</v>
          </cell>
          <cell r="O12">
            <v>0</v>
          </cell>
          <cell r="P12">
            <v>24</v>
          </cell>
          <cell r="Q12">
            <v>203</v>
          </cell>
          <cell r="R12">
            <v>24</v>
          </cell>
          <cell r="S12" t="str">
            <v>np</v>
          </cell>
          <cell r="T12">
            <v>0</v>
          </cell>
          <cell r="U12" t="str">
            <v>np</v>
          </cell>
          <cell r="V12" t="str">
            <v>np</v>
          </cell>
          <cell r="W12">
            <v>0</v>
          </cell>
          <cell r="X12" t="str">
            <v>np</v>
          </cell>
          <cell r="Y12" t="str">
            <v>np</v>
          </cell>
          <cell r="Z12">
            <v>0</v>
          </cell>
          <cell r="AA12" t="str">
            <v>np</v>
          </cell>
          <cell r="AB12" t="str">
            <v>np</v>
          </cell>
          <cell r="AC12">
            <v>0</v>
          </cell>
          <cell r="AD12" t="str">
            <v>np</v>
          </cell>
          <cell r="AE12" t="str">
            <v>np</v>
          </cell>
          <cell r="AF12">
            <v>0</v>
          </cell>
          <cell r="AG12" t="str">
            <v>np</v>
          </cell>
          <cell r="AH12" t="str">
            <v>np</v>
          </cell>
          <cell r="AI12">
            <v>0</v>
          </cell>
          <cell r="AJ12" t="str">
            <v>np</v>
          </cell>
          <cell r="AK12" t="str">
            <v>np</v>
          </cell>
          <cell r="AL12">
            <v>0</v>
          </cell>
          <cell r="AM12" t="str">
            <v>np</v>
          </cell>
          <cell r="AS12">
            <v>278</v>
          </cell>
        </row>
        <row r="13">
          <cell r="C13" t="str">
            <v>Ferrer, Alex R*</v>
          </cell>
          <cell r="D13">
            <v>1986</v>
          </cell>
          <cell r="E13">
            <v>602</v>
          </cell>
          <cell r="H13">
            <v>1</v>
          </cell>
          <cell r="I13">
            <v>400</v>
          </cell>
          <cell r="J13" t="str">
            <v>np</v>
          </cell>
          <cell r="K13">
            <v>0</v>
          </cell>
          <cell r="L13">
            <v>14</v>
          </cell>
          <cell r="M13">
            <v>202</v>
          </cell>
          <cell r="N13" t="str">
            <v>np</v>
          </cell>
          <cell r="O13">
            <v>0</v>
          </cell>
          <cell r="P13" t="str">
            <v>np</v>
          </cell>
          <cell r="Q13">
            <v>0</v>
          </cell>
          <cell r="R13" t="e">
            <v>#N/A</v>
          </cell>
          <cell r="S13" t="str">
            <v>np</v>
          </cell>
          <cell r="T13">
            <v>0</v>
          </cell>
          <cell r="U13" t="e">
            <v>#N/A</v>
          </cell>
          <cell r="V13" t="str">
            <v>np</v>
          </cell>
          <cell r="W13">
            <v>0</v>
          </cell>
          <cell r="X13" t="e">
            <v>#N/A</v>
          </cell>
          <cell r="Y13" t="str">
            <v>np</v>
          </cell>
          <cell r="Z13">
            <v>0</v>
          </cell>
          <cell r="AA13" t="e">
            <v>#N/A</v>
          </cell>
          <cell r="AB13" t="str">
            <v>np</v>
          </cell>
          <cell r="AC13">
            <v>0</v>
          </cell>
          <cell r="AD13" t="e">
            <v>#N/A</v>
          </cell>
          <cell r="AE13" t="str">
            <v>np</v>
          </cell>
          <cell r="AF13">
            <v>0</v>
          </cell>
          <cell r="AG13" t="e">
            <v>#N/A</v>
          </cell>
          <cell r="AH13" t="str">
            <v>np</v>
          </cell>
          <cell r="AI13">
            <v>0</v>
          </cell>
          <cell r="AJ13" t="e">
            <v>#N/A</v>
          </cell>
          <cell r="AK13" t="str">
            <v>np</v>
          </cell>
          <cell r="AL13">
            <v>0</v>
          </cell>
          <cell r="AM13" t="e">
            <v>#N/A</v>
          </cell>
          <cell r="AS13">
            <v>400</v>
          </cell>
        </row>
        <row r="14">
          <cell r="C14" t="str">
            <v>Blackburne IV, George</v>
          </cell>
          <cell r="D14">
            <v>1985</v>
          </cell>
          <cell r="E14">
            <v>569</v>
          </cell>
          <cell r="H14">
            <v>28</v>
          </cell>
          <cell r="I14">
            <v>114</v>
          </cell>
          <cell r="J14">
            <v>21</v>
          </cell>
          <cell r="K14">
            <v>136</v>
          </cell>
          <cell r="L14" t="str">
            <v>np</v>
          </cell>
          <cell r="M14">
            <v>0</v>
          </cell>
          <cell r="N14" t="str">
            <v>np</v>
          </cell>
          <cell r="O14">
            <v>0</v>
          </cell>
          <cell r="P14">
            <v>11</v>
          </cell>
          <cell r="Q14">
            <v>319</v>
          </cell>
          <cell r="R14">
            <v>11</v>
          </cell>
          <cell r="S14" t="str">
            <v>np</v>
          </cell>
          <cell r="T14">
            <v>0</v>
          </cell>
          <cell r="U14" t="str">
            <v>np</v>
          </cell>
          <cell r="V14" t="str">
            <v>np</v>
          </cell>
          <cell r="W14">
            <v>0</v>
          </cell>
          <cell r="X14" t="str">
            <v>np</v>
          </cell>
          <cell r="Y14" t="str">
            <v>np</v>
          </cell>
          <cell r="Z14">
            <v>0</v>
          </cell>
          <cell r="AA14" t="str">
            <v>np</v>
          </cell>
          <cell r="AB14" t="str">
            <v>np</v>
          </cell>
          <cell r="AC14">
            <v>0</v>
          </cell>
          <cell r="AD14" t="str">
            <v>np</v>
          </cell>
          <cell r="AE14" t="str">
            <v>np</v>
          </cell>
          <cell r="AF14">
            <v>0</v>
          </cell>
          <cell r="AG14" t="str">
            <v>np</v>
          </cell>
          <cell r="AH14" t="str">
            <v>np</v>
          </cell>
          <cell r="AI14">
            <v>0</v>
          </cell>
          <cell r="AJ14" t="str">
            <v>np</v>
          </cell>
          <cell r="AK14" t="str">
            <v>np</v>
          </cell>
          <cell r="AL14">
            <v>0</v>
          </cell>
          <cell r="AM14" t="str">
            <v>np</v>
          </cell>
          <cell r="AS14">
            <v>114</v>
          </cell>
        </row>
        <row r="15">
          <cell r="C15" t="str">
            <v>Hurme, Tommi K</v>
          </cell>
          <cell r="D15">
            <v>1985</v>
          </cell>
          <cell r="E15">
            <v>510</v>
          </cell>
          <cell r="H15">
            <v>13</v>
          </cell>
          <cell r="I15">
            <v>203</v>
          </cell>
          <cell r="J15" t="str">
            <v>np</v>
          </cell>
          <cell r="K15">
            <v>0</v>
          </cell>
          <cell r="L15" t="str">
            <v>np</v>
          </cell>
          <cell r="M15">
            <v>0</v>
          </cell>
          <cell r="N15">
            <v>22</v>
          </cell>
          <cell r="O15">
            <v>135</v>
          </cell>
          <cell r="P15">
            <v>25</v>
          </cell>
          <cell r="Q15">
            <v>172</v>
          </cell>
          <cell r="R15">
            <v>25</v>
          </cell>
          <cell r="S15" t="str">
            <v>np</v>
          </cell>
          <cell r="T15">
            <v>0</v>
          </cell>
          <cell r="U15" t="str">
            <v>np</v>
          </cell>
          <cell r="V15" t="str">
            <v>np</v>
          </cell>
          <cell r="W15">
            <v>0</v>
          </cell>
          <cell r="X15" t="str">
            <v>np</v>
          </cell>
          <cell r="Y15" t="str">
            <v>np</v>
          </cell>
          <cell r="Z15">
            <v>0</v>
          </cell>
          <cell r="AA15" t="str">
            <v>np</v>
          </cell>
          <cell r="AB15" t="str">
            <v>np</v>
          </cell>
          <cell r="AC15">
            <v>0</v>
          </cell>
          <cell r="AD15" t="str">
            <v>np</v>
          </cell>
          <cell r="AE15" t="str">
            <v>np</v>
          </cell>
          <cell r="AF15">
            <v>0</v>
          </cell>
          <cell r="AG15" t="str">
            <v>np</v>
          </cell>
          <cell r="AH15" t="str">
            <v>np</v>
          </cell>
          <cell r="AI15">
            <v>0</v>
          </cell>
          <cell r="AJ15" t="str">
            <v>np</v>
          </cell>
          <cell r="AK15" t="str">
            <v>np</v>
          </cell>
          <cell r="AL15">
            <v>0</v>
          </cell>
          <cell r="AM15" t="str">
            <v>np</v>
          </cell>
          <cell r="AS15">
            <v>203</v>
          </cell>
        </row>
        <row r="16">
          <cell r="C16" t="str">
            <v>Habermann, Blake</v>
          </cell>
          <cell r="D16">
            <v>1985</v>
          </cell>
          <cell r="E16">
            <v>424</v>
          </cell>
          <cell r="H16" t="str">
            <v>np</v>
          </cell>
          <cell r="I16">
            <v>0</v>
          </cell>
          <cell r="J16">
            <v>12</v>
          </cell>
          <cell r="K16">
            <v>211</v>
          </cell>
          <cell r="L16" t="str">
            <v>np</v>
          </cell>
          <cell r="M16">
            <v>0</v>
          </cell>
          <cell r="N16">
            <v>10</v>
          </cell>
          <cell r="O16">
            <v>213</v>
          </cell>
          <cell r="P16" t="str">
            <v>np</v>
          </cell>
          <cell r="Q16">
            <v>0</v>
          </cell>
          <cell r="R16" t="e">
            <v>#N/A</v>
          </cell>
          <cell r="S16" t="str">
            <v>np</v>
          </cell>
          <cell r="T16">
            <v>0</v>
          </cell>
          <cell r="U16" t="e">
            <v>#N/A</v>
          </cell>
          <cell r="V16" t="str">
            <v>np</v>
          </cell>
          <cell r="W16">
            <v>0</v>
          </cell>
          <cell r="X16" t="e">
            <v>#N/A</v>
          </cell>
          <cell r="Y16" t="str">
            <v>np</v>
          </cell>
          <cell r="Z16">
            <v>0</v>
          </cell>
          <cell r="AA16" t="e">
            <v>#N/A</v>
          </cell>
          <cell r="AB16" t="str">
            <v>np</v>
          </cell>
          <cell r="AC16">
            <v>0</v>
          </cell>
          <cell r="AD16" t="e">
            <v>#N/A</v>
          </cell>
          <cell r="AE16" t="str">
            <v>np</v>
          </cell>
          <cell r="AF16">
            <v>0</v>
          </cell>
          <cell r="AG16" t="e">
            <v>#N/A</v>
          </cell>
          <cell r="AH16" t="str">
            <v>np</v>
          </cell>
          <cell r="AI16">
            <v>0</v>
          </cell>
          <cell r="AJ16" t="e">
            <v>#N/A</v>
          </cell>
          <cell r="AK16" t="str">
            <v>np</v>
          </cell>
          <cell r="AL16">
            <v>0</v>
          </cell>
          <cell r="AM16" t="e">
            <v>#N/A</v>
          </cell>
          <cell r="AS16">
            <v>0</v>
          </cell>
        </row>
        <row r="17">
          <cell r="C17" t="str">
            <v>Moss, Zachary</v>
          </cell>
          <cell r="D17">
            <v>1986</v>
          </cell>
          <cell r="E17">
            <v>411</v>
          </cell>
          <cell r="H17">
            <v>12</v>
          </cell>
          <cell r="I17">
            <v>211</v>
          </cell>
          <cell r="J17">
            <v>16</v>
          </cell>
          <cell r="K17">
            <v>200</v>
          </cell>
          <cell r="L17" t="str">
            <v>np</v>
          </cell>
          <cell r="M17">
            <v>0</v>
          </cell>
          <cell r="N17" t="str">
            <v>np</v>
          </cell>
          <cell r="O17">
            <v>0</v>
          </cell>
          <cell r="P17" t="str">
            <v>np</v>
          </cell>
          <cell r="Q17">
            <v>0</v>
          </cell>
          <cell r="R17" t="e">
            <v>#N/A</v>
          </cell>
          <cell r="S17" t="str">
            <v>np</v>
          </cell>
          <cell r="T17">
            <v>0</v>
          </cell>
          <cell r="U17" t="e">
            <v>#N/A</v>
          </cell>
          <cell r="V17" t="str">
            <v>np</v>
          </cell>
          <cell r="W17">
            <v>0</v>
          </cell>
          <cell r="X17" t="e">
            <v>#N/A</v>
          </cell>
          <cell r="Y17" t="str">
            <v>np</v>
          </cell>
          <cell r="Z17">
            <v>0</v>
          </cell>
          <cell r="AA17" t="e">
            <v>#N/A</v>
          </cell>
          <cell r="AB17" t="str">
            <v>np</v>
          </cell>
          <cell r="AC17">
            <v>0</v>
          </cell>
          <cell r="AD17" t="e">
            <v>#N/A</v>
          </cell>
          <cell r="AE17" t="str">
            <v>np</v>
          </cell>
          <cell r="AF17">
            <v>0</v>
          </cell>
          <cell r="AG17" t="e">
            <v>#N/A</v>
          </cell>
          <cell r="AH17" t="str">
            <v>np</v>
          </cell>
          <cell r="AI17">
            <v>0</v>
          </cell>
          <cell r="AJ17" t="e">
            <v>#N/A</v>
          </cell>
          <cell r="AK17" t="str">
            <v>np</v>
          </cell>
          <cell r="AL17">
            <v>0</v>
          </cell>
          <cell r="AM17" t="e">
            <v>#N/A</v>
          </cell>
          <cell r="AS17">
            <v>211</v>
          </cell>
        </row>
        <row r="18">
          <cell r="C18" t="str">
            <v>Hsu, Jerone L</v>
          </cell>
          <cell r="D18">
            <v>1985</v>
          </cell>
          <cell r="E18">
            <v>348</v>
          </cell>
          <cell r="H18">
            <v>9</v>
          </cell>
          <cell r="I18">
            <v>214</v>
          </cell>
          <cell r="J18" t="str">
            <v>np</v>
          </cell>
          <cell r="K18">
            <v>0</v>
          </cell>
          <cell r="L18" t="str">
            <v>np</v>
          </cell>
          <cell r="M18">
            <v>0</v>
          </cell>
          <cell r="N18">
            <v>23</v>
          </cell>
          <cell r="O18">
            <v>134</v>
          </cell>
          <cell r="P18" t="str">
            <v>np</v>
          </cell>
          <cell r="Q18">
            <v>0</v>
          </cell>
          <cell r="R18" t="e">
            <v>#N/A</v>
          </cell>
          <cell r="S18" t="str">
            <v>np</v>
          </cell>
          <cell r="T18">
            <v>0</v>
          </cell>
          <cell r="U18" t="e">
            <v>#N/A</v>
          </cell>
          <cell r="V18" t="str">
            <v>np</v>
          </cell>
          <cell r="W18">
            <v>0</v>
          </cell>
          <cell r="X18" t="e">
            <v>#N/A</v>
          </cell>
          <cell r="Y18" t="str">
            <v>np</v>
          </cell>
          <cell r="Z18">
            <v>0</v>
          </cell>
          <cell r="AA18" t="e">
            <v>#N/A</v>
          </cell>
          <cell r="AB18" t="str">
            <v>np</v>
          </cell>
          <cell r="AC18">
            <v>0</v>
          </cell>
          <cell r="AD18" t="e">
            <v>#N/A</v>
          </cell>
          <cell r="AE18" t="str">
            <v>np</v>
          </cell>
          <cell r="AF18">
            <v>0</v>
          </cell>
          <cell r="AG18" t="e">
            <v>#N/A</v>
          </cell>
          <cell r="AH18" t="str">
            <v>np</v>
          </cell>
          <cell r="AI18">
            <v>0</v>
          </cell>
          <cell r="AJ18" t="e">
            <v>#N/A</v>
          </cell>
          <cell r="AK18" t="str">
            <v>np</v>
          </cell>
          <cell r="AL18">
            <v>0</v>
          </cell>
          <cell r="AM18" t="e">
            <v>#N/A</v>
          </cell>
          <cell r="AS18">
            <v>214</v>
          </cell>
        </row>
        <row r="19">
          <cell r="C19" t="str">
            <v>Gonzales, Brian J</v>
          </cell>
          <cell r="D19">
            <v>1985</v>
          </cell>
          <cell r="E19">
            <v>328</v>
          </cell>
          <cell r="H19">
            <v>10</v>
          </cell>
          <cell r="I19">
            <v>213</v>
          </cell>
          <cell r="J19" t="str">
            <v>np</v>
          </cell>
          <cell r="K19">
            <v>0</v>
          </cell>
          <cell r="L19" t="str">
            <v>np</v>
          </cell>
          <cell r="M19">
            <v>0</v>
          </cell>
          <cell r="N19">
            <v>27</v>
          </cell>
          <cell r="O19">
            <v>115</v>
          </cell>
          <cell r="P19" t="str">
            <v>np</v>
          </cell>
          <cell r="Q19">
            <v>0</v>
          </cell>
          <cell r="R19" t="e">
            <v>#N/A</v>
          </cell>
          <cell r="S19" t="str">
            <v>np</v>
          </cell>
          <cell r="T19">
            <v>0</v>
          </cell>
          <cell r="U19" t="e">
            <v>#N/A</v>
          </cell>
          <cell r="V19" t="str">
            <v>np</v>
          </cell>
          <cell r="W19">
            <v>0</v>
          </cell>
          <cell r="X19" t="e">
            <v>#N/A</v>
          </cell>
          <cell r="Y19" t="str">
            <v>np</v>
          </cell>
          <cell r="Z19">
            <v>0</v>
          </cell>
          <cell r="AA19" t="e">
            <v>#N/A</v>
          </cell>
          <cell r="AB19" t="str">
            <v>np</v>
          </cell>
          <cell r="AC19">
            <v>0</v>
          </cell>
          <cell r="AD19" t="e">
            <v>#N/A</v>
          </cell>
          <cell r="AE19" t="str">
            <v>np</v>
          </cell>
          <cell r="AF19">
            <v>0</v>
          </cell>
          <cell r="AG19" t="e">
            <v>#N/A</v>
          </cell>
          <cell r="AH19" t="str">
            <v>np</v>
          </cell>
          <cell r="AI19">
            <v>0</v>
          </cell>
          <cell r="AJ19" t="e">
            <v>#N/A</v>
          </cell>
          <cell r="AK19" t="str">
            <v>np</v>
          </cell>
          <cell r="AL19">
            <v>0</v>
          </cell>
          <cell r="AM19" t="e">
            <v>#N/A</v>
          </cell>
          <cell r="AS19">
            <v>213</v>
          </cell>
        </row>
        <row r="20">
          <cell r="C20" t="str">
            <v>Hoewisch, Ethan M</v>
          </cell>
          <cell r="D20">
            <v>1985</v>
          </cell>
          <cell r="E20">
            <v>325</v>
          </cell>
          <cell r="H20">
            <v>11</v>
          </cell>
          <cell r="I20">
            <v>212</v>
          </cell>
          <cell r="J20" t="str">
            <v>np</v>
          </cell>
          <cell r="K20">
            <v>0</v>
          </cell>
          <cell r="L20">
            <v>29</v>
          </cell>
          <cell r="M20">
            <v>113</v>
          </cell>
          <cell r="N20" t="str">
            <v>np</v>
          </cell>
          <cell r="O20">
            <v>0</v>
          </cell>
          <cell r="P20" t="str">
            <v>np</v>
          </cell>
          <cell r="Q20">
            <v>0</v>
          </cell>
          <cell r="R20" t="e">
            <v>#N/A</v>
          </cell>
          <cell r="S20" t="str">
            <v>np</v>
          </cell>
          <cell r="T20">
            <v>0</v>
          </cell>
          <cell r="U20" t="e">
            <v>#N/A</v>
          </cell>
          <cell r="V20" t="str">
            <v>np</v>
          </cell>
          <cell r="W20">
            <v>0</v>
          </cell>
          <cell r="X20" t="e">
            <v>#N/A</v>
          </cell>
          <cell r="Y20" t="str">
            <v>np</v>
          </cell>
          <cell r="Z20">
            <v>0</v>
          </cell>
          <cell r="AA20" t="e">
            <v>#N/A</v>
          </cell>
          <cell r="AB20" t="str">
            <v>np</v>
          </cell>
          <cell r="AC20">
            <v>0</v>
          </cell>
          <cell r="AD20" t="e">
            <v>#N/A</v>
          </cell>
          <cell r="AE20" t="str">
            <v>np</v>
          </cell>
          <cell r="AF20">
            <v>0</v>
          </cell>
          <cell r="AG20" t="e">
            <v>#N/A</v>
          </cell>
          <cell r="AH20" t="str">
            <v>np</v>
          </cell>
          <cell r="AI20">
            <v>0</v>
          </cell>
          <cell r="AJ20" t="e">
            <v>#N/A</v>
          </cell>
          <cell r="AK20" t="str">
            <v>np</v>
          </cell>
          <cell r="AL20">
            <v>0</v>
          </cell>
          <cell r="AM20" t="e">
            <v>#N/A</v>
          </cell>
          <cell r="AS20">
            <v>212</v>
          </cell>
        </row>
        <row r="21">
          <cell r="C21" t="str">
            <v>Merriam, Dylan A</v>
          </cell>
          <cell r="D21">
            <v>1985</v>
          </cell>
          <cell r="E21">
            <v>274</v>
          </cell>
          <cell r="H21">
            <v>8</v>
          </cell>
          <cell r="I21">
            <v>274</v>
          </cell>
          <cell r="J21" t="str">
            <v>np</v>
          </cell>
          <cell r="K21">
            <v>0</v>
          </cell>
          <cell r="L21" t="str">
            <v>np</v>
          </cell>
          <cell r="M21">
            <v>0</v>
          </cell>
          <cell r="N21" t="str">
            <v>np</v>
          </cell>
          <cell r="O21">
            <v>0</v>
          </cell>
          <cell r="P21" t="str">
            <v>np</v>
          </cell>
          <cell r="Q21">
            <v>0</v>
          </cell>
          <cell r="R21" t="e">
            <v>#N/A</v>
          </cell>
          <cell r="S21" t="str">
            <v>np</v>
          </cell>
          <cell r="T21">
            <v>0</v>
          </cell>
          <cell r="U21" t="e">
            <v>#N/A</v>
          </cell>
          <cell r="V21" t="str">
            <v>np</v>
          </cell>
          <cell r="W21">
            <v>0</v>
          </cell>
          <cell r="X21" t="e">
            <v>#N/A</v>
          </cell>
          <cell r="Y21" t="str">
            <v>np</v>
          </cell>
          <cell r="Z21">
            <v>0</v>
          </cell>
          <cell r="AA21" t="e">
            <v>#N/A</v>
          </cell>
          <cell r="AB21" t="str">
            <v>np</v>
          </cell>
          <cell r="AC21">
            <v>0</v>
          </cell>
          <cell r="AD21" t="e">
            <v>#N/A</v>
          </cell>
          <cell r="AE21" t="str">
            <v>np</v>
          </cell>
          <cell r="AF21">
            <v>0</v>
          </cell>
          <cell r="AG21" t="e">
            <v>#N/A</v>
          </cell>
          <cell r="AH21" t="str">
            <v>np</v>
          </cell>
          <cell r="AI21">
            <v>0</v>
          </cell>
          <cell r="AJ21" t="e">
            <v>#N/A</v>
          </cell>
          <cell r="AK21" t="str">
            <v>np</v>
          </cell>
          <cell r="AL21">
            <v>0</v>
          </cell>
          <cell r="AM21" t="e">
            <v>#N/A</v>
          </cell>
          <cell r="AS21">
            <v>274</v>
          </cell>
        </row>
        <row r="22">
          <cell r="C22" t="str">
            <v>Kirk-Gordon, Dimitri</v>
          </cell>
          <cell r="D22">
            <v>1985</v>
          </cell>
          <cell r="E22">
            <v>214</v>
          </cell>
          <cell r="H22" t="str">
            <v>np</v>
          </cell>
          <cell r="I22">
            <v>0</v>
          </cell>
          <cell r="J22">
            <v>9</v>
          </cell>
          <cell r="K22">
            <v>214</v>
          </cell>
          <cell r="L22" t="str">
            <v>np</v>
          </cell>
          <cell r="M22">
            <v>0</v>
          </cell>
          <cell r="N22" t="str">
            <v>np</v>
          </cell>
          <cell r="O22">
            <v>0</v>
          </cell>
          <cell r="P22" t="str">
            <v>np</v>
          </cell>
          <cell r="Q22">
            <v>0</v>
          </cell>
          <cell r="R22" t="e">
            <v>#N/A</v>
          </cell>
          <cell r="S22" t="str">
            <v>np</v>
          </cell>
          <cell r="T22">
            <v>0</v>
          </cell>
          <cell r="U22" t="e">
            <v>#N/A</v>
          </cell>
          <cell r="V22" t="str">
            <v>np</v>
          </cell>
          <cell r="W22">
            <v>0</v>
          </cell>
          <cell r="X22" t="e">
            <v>#N/A</v>
          </cell>
          <cell r="Y22" t="str">
            <v>np</v>
          </cell>
          <cell r="Z22">
            <v>0</v>
          </cell>
          <cell r="AA22" t="e">
            <v>#N/A</v>
          </cell>
          <cell r="AB22" t="str">
            <v>np</v>
          </cell>
          <cell r="AC22">
            <v>0</v>
          </cell>
          <cell r="AD22" t="e">
            <v>#N/A</v>
          </cell>
          <cell r="AE22" t="str">
            <v>np</v>
          </cell>
          <cell r="AF22">
            <v>0</v>
          </cell>
          <cell r="AG22" t="e">
            <v>#N/A</v>
          </cell>
          <cell r="AH22" t="str">
            <v>np</v>
          </cell>
          <cell r="AI22">
            <v>0</v>
          </cell>
          <cell r="AJ22" t="e">
            <v>#N/A</v>
          </cell>
          <cell r="AK22" t="str">
            <v>np</v>
          </cell>
          <cell r="AL22">
            <v>0</v>
          </cell>
          <cell r="AM22" t="e">
            <v>#N/A</v>
          </cell>
          <cell r="AS22">
            <v>0</v>
          </cell>
        </row>
        <row r="23">
          <cell r="C23" t="str">
            <v>Hohmeister, Eric J</v>
          </cell>
          <cell r="D23">
            <v>1985</v>
          </cell>
          <cell r="E23">
            <v>211</v>
          </cell>
          <cell r="H23" t="str">
            <v>np</v>
          </cell>
          <cell r="I23">
            <v>0</v>
          </cell>
          <cell r="J23" t="str">
            <v>np</v>
          </cell>
          <cell r="K23">
            <v>0</v>
          </cell>
          <cell r="L23" t="str">
            <v>np</v>
          </cell>
          <cell r="M23">
            <v>0</v>
          </cell>
          <cell r="N23">
            <v>12</v>
          </cell>
          <cell r="O23">
            <v>211</v>
          </cell>
          <cell r="P23" t="str">
            <v>np</v>
          </cell>
          <cell r="Q23">
            <v>0</v>
          </cell>
          <cell r="R23" t="e">
            <v>#N/A</v>
          </cell>
          <cell r="S23" t="str">
            <v>np</v>
          </cell>
          <cell r="T23">
            <v>0</v>
          </cell>
          <cell r="U23" t="e">
            <v>#N/A</v>
          </cell>
          <cell r="V23" t="str">
            <v>np</v>
          </cell>
          <cell r="W23">
            <v>0</v>
          </cell>
          <cell r="X23" t="e">
            <v>#N/A</v>
          </cell>
          <cell r="Y23" t="str">
            <v>np</v>
          </cell>
          <cell r="Z23">
            <v>0</v>
          </cell>
          <cell r="AA23" t="e">
            <v>#N/A</v>
          </cell>
          <cell r="AB23" t="str">
            <v>np</v>
          </cell>
          <cell r="AC23">
            <v>0</v>
          </cell>
          <cell r="AD23" t="e">
            <v>#N/A</v>
          </cell>
          <cell r="AE23" t="str">
            <v>np</v>
          </cell>
          <cell r="AF23">
            <v>0</v>
          </cell>
          <cell r="AG23" t="e">
            <v>#N/A</v>
          </cell>
          <cell r="AH23" t="str">
            <v>np</v>
          </cell>
          <cell r="AI23">
            <v>0</v>
          </cell>
          <cell r="AJ23" t="e">
            <v>#N/A</v>
          </cell>
          <cell r="AK23" t="str">
            <v>np</v>
          </cell>
          <cell r="AL23">
            <v>0</v>
          </cell>
          <cell r="AM23" t="e">
            <v>#N/A</v>
          </cell>
          <cell r="AS23">
            <v>0</v>
          </cell>
        </row>
        <row r="24">
          <cell r="C24" t="str">
            <v>Weiner, Matthew G</v>
          </cell>
          <cell r="D24">
            <v>1986</v>
          </cell>
          <cell r="E24">
            <v>201</v>
          </cell>
          <cell r="H24">
            <v>15</v>
          </cell>
          <cell r="I24">
            <v>201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str">
            <v>np</v>
          </cell>
          <cell r="Q24">
            <v>0</v>
          </cell>
          <cell r="R24" t="e">
            <v>#N/A</v>
          </cell>
          <cell r="S24" t="str">
            <v>np</v>
          </cell>
          <cell r="T24">
            <v>0</v>
          </cell>
          <cell r="U24" t="e">
            <v>#N/A</v>
          </cell>
          <cell r="V24" t="str">
            <v>np</v>
          </cell>
          <cell r="W24">
            <v>0</v>
          </cell>
          <cell r="X24" t="e">
            <v>#N/A</v>
          </cell>
          <cell r="Y24" t="str">
            <v>np</v>
          </cell>
          <cell r="Z24">
            <v>0</v>
          </cell>
          <cell r="AA24" t="e">
            <v>#N/A</v>
          </cell>
          <cell r="AB24" t="str">
            <v>np</v>
          </cell>
          <cell r="AC24">
            <v>0</v>
          </cell>
          <cell r="AD24" t="e">
            <v>#N/A</v>
          </cell>
          <cell r="AE24" t="str">
            <v>np</v>
          </cell>
          <cell r="AF24">
            <v>0</v>
          </cell>
          <cell r="AG24" t="e">
            <v>#N/A</v>
          </cell>
          <cell r="AH24" t="str">
            <v>np</v>
          </cell>
          <cell r="AI24">
            <v>0</v>
          </cell>
          <cell r="AJ24" t="e">
            <v>#N/A</v>
          </cell>
          <cell r="AK24" t="str">
            <v>np</v>
          </cell>
          <cell r="AL24">
            <v>0</v>
          </cell>
          <cell r="AM24" t="e">
            <v>#N/A</v>
          </cell>
          <cell r="AS24">
            <v>201</v>
          </cell>
        </row>
        <row r="25">
          <cell r="C25" t="str">
            <v>Choi, Joshua Jae</v>
          </cell>
          <cell r="D25">
            <v>1986</v>
          </cell>
          <cell r="E25">
            <v>200</v>
          </cell>
          <cell r="H25">
            <v>16</v>
          </cell>
          <cell r="I25">
            <v>200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str">
            <v>np</v>
          </cell>
          <cell r="Q25">
            <v>0</v>
          </cell>
          <cell r="R25" t="e">
            <v>#N/A</v>
          </cell>
          <cell r="S25" t="str">
            <v>np</v>
          </cell>
          <cell r="T25">
            <v>0</v>
          </cell>
          <cell r="U25" t="e">
            <v>#N/A</v>
          </cell>
          <cell r="V25" t="str">
            <v>np</v>
          </cell>
          <cell r="W25">
            <v>0</v>
          </cell>
          <cell r="X25" t="e">
            <v>#N/A</v>
          </cell>
          <cell r="Y25" t="str">
            <v>np</v>
          </cell>
          <cell r="Z25">
            <v>0</v>
          </cell>
          <cell r="AA25" t="e">
            <v>#N/A</v>
          </cell>
          <cell r="AB25" t="str">
            <v>np</v>
          </cell>
          <cell r="AC25">
            <v>0</v>
          </cell>
          <cell r="AD25" t="e">
            <v>#N/A</v>
          </cell>
          <cell r="AE25" t="str">
            <v>np</v>
          </cell>
          <cell r="AF25">
            <v>0</v>
          </cell>
          <cell r="AG25" t="e">
            <v>#N/A</v>
          </cell>
          <cell r="AH25" t="str">
            <v>np</v>
          </cell>
          <cell r="AI25">
            <v>0</v>
          </cell>
          <cell r="AJ25" t="e">
            <v>#N/A</v>
          </cell>
          <cell r="AK25" t="str">
            <v>np</v>
          </cell>
          <cell r="AL25">
            <v>0</v>
          </cell>
          <cell r="AM25" t="e">
            <v>#N/A</v>
          </cell>
          <cell r="AS25">
            <v>200</v>
          </cell>
        </row>
        <row r="26">
          <cell r="C26" t="str">
            <v>Pickard, Galen E</v>
          </cell>
          <cell r="D26">
            <v>1985</v>
          </cell>
          <cell r="E26">
            <v>170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P26">
            <v>27</v>
          </cell>
          <cell r="Q26">
            <v>170</v>
          </cell>
          <cell r="R26">
            <v>27</v>
          </cell>
          <cell r="S26" t="str">
            <v>np</v>
          </cell>
          <cell r="T26">
            <v>0</v>
          </cell>
          <cell r="U26" t="str">
            <v>np</v>
          </cell>
          <cell r="V26" t="str">
            <v>np</v>
          </cell>
          <cell r="W26">
            <v>0</v>
          </cell>
          <cell r="X26" t="str">
            <v>np</v>
          </cell>
          <cell r="Y26" t="str">
            <v>np</v>
          </cell>
          <cell r="Z26">
            <v>0</v>
          </cell>
          <cell r="AA26" t="str">
            <v>np</v>
          </cell>
          <cell r="AB26" t="str">
            <v>np</v>
          </cell>
          <cell r="AC26">
            <v>0</v>
          </cell>
          <cell r="AD26" t="str">
            <v>np</v>
          </cell>
          <cell r="AE26" t="str">
            <v>np</v>
          </cell>
          <cell r="AF26">
            <v>0</v>
          </cell>
          <cell r="AG26" t="str">
            <v>np</v>
          </cell>
          <cell r="AH26" t="str">
            <v>np</v>
          </cell>
          <cell r="AI26">
            <v>0</v>
          </cell>
          <cell r="AJ26" t="str">
            <v>np</v>
          </cell>
          <cell r="AK26" t="str">
            <v>np</v>
          </cell>
          <cell r="AL26">
            <v>0</v>
          </cell>
          <cell r="AM26" t="str">
            <v>np</v>
          </cell>
          <cell r="AS26">
            <v>0</v>
          </cell>
        </row>
        <row r="27">
          <cell r="C27" t="str">
            <v>Flack, Joshua B</v>
          </cell>
          <cell r="D27">
            <v>1986</v>
          </cell>
          <cell r="E27">
            <v>140</v>
          </cell>
          <cell r="H27">
            <v>17</v>
          </cell>
          <cell r="I27">
            <v>140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str">
            <v>np</v>
          </cell>
          <cell r="Q27">
            <v>0</v>
          </cell>
          <cell r="R27" t="e">
            <v>#N/A</v>
          </cell>
          <cell r="S27" t="str">
            <v>np</v>
          </cell>
          <cell r="T27">
            <v>0</v>
          </cell>
          <cell r="U27" t="e">
            <v>#N/A</v>
          </cell>
          <cell r="V27" t="str">
            <v>np</v>
          </cell>
          <cell r="W27">
            <v>0</v>
          </cell>
          <cell r="X27" t="e">
            <v>#N/A</v>
          </cell>
          <cell r="Y27" t="str">
            <v>np</v>
          </cell>
          <cell r="Z27">
            <v>0</v>
          </cell>
          <cell r="AA27" t="e">
            <v>#N/A</v>
          </cell>
          <cell r="AB27" t="str">
            <v>np</v>
          </cell>
          <cell r="AC27">
            <v>0</v>
          </cell>
          <cell r="AD27" t="e">
            <v>#N/A</v>
          </cell>
          <cell r="AE27" t="str">
            <v>np</v>
          </cell>
          <cell r="AF27">
            <v>0</v>
          </cell>
          <cell r="AG27" t="e">
            <v>#N/A</v>
          </cell>
          <cell r="AH27" t="str">
            <v>np</v>
          </cell>
          <cell r="AI27">
            <v>0</v>
          </cell>
          <cell r="AJ27" t="e">
            <v>#N/A</v>
          </cell>
          <cell r="AK27" t="str">
            <v>np</v>
          </cell>
          <cell r="AL27">
            <v>0</v>
          </cell>
          <cell r="AM27" t="e">
            <v>#N/A</v>
          </cell>
          <cell r="AS27">
            <v>140</v>
          </cell>
        </row>
        <row r="28">
          <cell r="C28" t="str">
            <v>Ballard, Christopher</v>
          </cell>
          <cell r="D28">
            <v>1985</v>
          </cell>
          <cell r="E28">
            <v>138</v>
          </cell>
          <cell r="H28" t="str">
            <v>np</v>
          </cell>
          <cell r="I28">
            <v>0</v>
          </cell>
          <cell r="J28">
            <v>19</v>
          </cell>
          <cell r="K28">
            <v>138</v>
          </cell>
          <cell r="L28" t="str">
            <v>np</v>
          </cell>
          <cell r="M28">
            <v>0</v>
          </cell>
          <cell r="N28" t="str">
            <v>np</v>
          </cell>
          <cell r="O28">
            <v>0</v>
          </cell>
          <cell r="P28" t="str">
            <v>np</v>
          </cell>
          <cell r="Q28">
            <v>0</v>
          </cell>
          <cell r="R28" t="e">
            <v>#N/A</v>
          </cell>
          <cell r="S28" t="str">
            <v>np</v>
          </cell>
          <cell r="T28">
            <v>0</v>
          </cell>
          <cell r="U28" t="e">
            <v>#N/A</v>
          </cell>
          <cell r="V28" t="str">
            <v>np</v>
          </cell>
          <cell r="W28">
            <v>0</v>
          </cell>
          <cell r="X28" t="e">
            <v>#N/A</v>
          </cell>
          <cell r="Y28" t="str">
            <v>np</v>
          </cell>
          <cell r="Z28">
            <v>0</v>
          </cell>
          <cell r="AA28" t="e">
            <v>#N/A</v>
          </cell>
          <cell r="AB28" t="str">
            <v>np</v>
          </cell>
          <cell r="AC28">
            <v>0</v>
          </cell>
          <cell r="AD28" t="e">
            <v>#N/A</v>
          </cell>
          <cell r="AE28" t="str">
            <v>np</v>
          </cell>
          <cell r="AF28">
            <v>0</v>
          </cell>
          <cell r="AG28" t="e">
            <v>#N/A</v>
          </cell>
          <cell r="AH28" t="str">
            <v>np</v>
          </cell>
          <cell r="AI28">
            <v>0</v>
          </cell>
          <cell r="AJ28" t="e">
            <v>#N/A</v>
          </cell>
          <cell r="AK28" t="str">
            <v>np</v>
          </cell>
          <cell r="AL28">
            <v>0</v>
          </cell>
          <cell r="AM28" t="e">
            <v>#N/A</v>
          </cell>
          <cell r="AS28">
            <v>0</v>
          </cell>
        </row>
        <row r="29">
          <cell r="C29" t="str">
            <v>Rivera, Christian</v>
          </cell>
          <cell r="D29">
            <v>1985</v>
          </cell>
          <cell r="E29">
            <v>138</v>
          </cell>
          <cell r="H29">
            <v>19</v>
          </cell>
          <cell r="I29">
            <v>138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str">
            <v>np</v>
          </cell>
          <cell r="Q29">
            <v>0</v>
          </cell>
          <cell r="R29" t="e">
            <v>#N/A</v>
          </cell>
          <cell r="S29" t="str">
            <v>np</v>
          </cell>
          <cell r="T29">
            <v>0</v>
          </cell>
          <cell r="U29" t="e">
            <v>#N/A</v>
          </cell>
          <cell r="V29" t="str">
            <v>np</v>
          </cell>
          <cell r="W29">
            <v>0</v>
          </cell>
          <cell r="X29" t="e">
            <v>#N/A</v>
          </cell>
          <cell r="Y29" t="str">
            <v>np</v>
          </cell>
          <cell r="Z29">
            <v>0</v>
          </cell>
          <cell r="AA29" t="e">
            <v>#N/A</v>
          </cell>
          <cell r="AB29" t="str">
            <v>np</v>
          </cell>
          <cell r="AC29">
            <v>0</v>
          </cell>
          <cell r="AD29" t="e">
            <v>#N/A</v>
          </cell>
          <cell r="AE29" t="str">
            <v>np</v>
          </cell>
          <cell r="AF29">
            <v>0</v>
          </cell>
          <cell r="AG29" t="e">
            <v>#N/A</v>
          </cell>
          <cell r="AH29" t="str">
            <v>np</v>
          </cell>
          <cell r="AI29">
            <v>0</v>
          </cell>
          <cell r="AJ29" t="e">
            <v>#N/A</v>
          </cell>
          <cell r="AK29" t="str">
            <v>np</v>
          </cell>
          <cell r="AL29">
            <v>0</v>
          </cell>
          <cell r="AM29" t="e">
            <v>#N/A</v>
          </cell>
          <cell r="AS29">
            <v>138</v>
          </cell>
        </row>
        <row r="30">
          <cell r="C30" t="str">
            <v>Miller, Daniel S</v>
          </cell>
          <cell r="D30">
            <v>1987</v>
          </cell>
          <cell r="E30">
            <v>137</v>
          </cell>
          <cell r="H30">
            <v>20</v>
          </cell>
          <cell r="I30">
            <v>137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str">
            <v>np</v>
          </cell>
          <cell r="Q30">
            <v>0</v>
          </cell>
          <cell r="R30" t="e">
            <v>#N/A</v>
          </cell>
          <cell r="S30" t="str">
            <v>np</v>
          </cell>
          <cell r="T30">
            <v>0</v>
          </cell>
          <cell r="U30" t="e">
            <v>#N/A</v>
          </cell>
          <cell r="V30" t="str">
            <v>np</v>
          </cell>
          <cell r="W30">
            <v>0</v>
          </cell>
          <cell r="X30" t="e">
            <v>#N/A</v>
          </cell>
          <cell r="Y30" t="str">
            <v>np</v>
          </cell>
          <cell r="Z30">
            <v>0</v>
          </cell>
          <cell r="AA30" t="e">
            <v>#N/A</v>
          </cell>
          <cell r="AB30" t="str">
            <v>np</v>
          </cell>
          <cell r="AC30">
            <v>0</v>
          </cell>
          <cell r="AD30" t="e">
            <v>#N/A</v>
          </cell>
          <cell r="AE30" t="str">
            <v>np</v>
          </cell>
          <cell r="AF30">
            <v>0</v>
          </cell>
          <cell r="AG30" t="e">
            <v>#N/A</v>
          </cell>
          <cell r="AH30" t="str">
            <v>np</v>
          </cell>
          <cell r="AI30">
            <v>0</v>
          </cell>
          <cell r="AJ30" t="e">
            <v>#N/A</v>
          </cell>
          <cell r="AK30" t="str">
            <v>np</v>
          </cell>
          <cell r="AL30">
            <v>0</v>
          </cell>
          <cell r="AM30" t="e">
            <v>#N/A</v>
          </cell>
          <cell r="AS30">
            <v>137</v>
          </cell>
        </row>
        <row r="31">
          <cell r="C31" t="str">
            <v>Kenney, Clayton</v>
          </cell>
          <cell r="D31">
            <v>1987</v>
          </cell>
          <cell r="E31">
            <v>136</v>
          </cell>
          <cell r="H31">
            <v>21</v>
          </cell>
          <cell r="I31">
            <v>136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str">
            <v>np</v>
          </cell>
          <cell r="Q31">
            <v>0</v>
          </cell>
          <cell r="R31" t="e">
            <v>#N/A</v>
          </cell>
          <cell r="S31" t="str">
            <v>np</v>
          </cell>
          <cell r="T31">
            <v>0</v>
          </cell>
          <cell r="U31" t="e">
            <v>#N/A</v>
          </cell>
          <cell r="V31" t="str">
            <v>np</v>
          </cell>
          <cell r="W31">
            <v>0</v>
          </cell>
          <cell r="X31" t="e">
            <v>#N/A</v>
          </cell>
          <cell r="Y31" t="str">
            <v>np</v>
          </cell>
          <cell r="Z31">
            <v>0</v>
          </cell>
          <cell r="AA31" t="e">
            <v>#N/A</v>
          </cell>
          <cell r="AB31" t="str">
            <v>np</v>
          </cell>
          <cell r="AC31">
            <v>0</v>
          </cell>
          <cell r="AD31" t="e">
            <v>#N/A</v>
          </cell>
          <cell r="AE31" t="str">
            <v>np</v>
          </cell>
          <cell r="AF31">
            <v>0</v>
          </cell>
          <cell r="AG31" t="e">
            <v>#N/A</v>
          </cell>
          <cell r="AH31" t="str">
            <v>np</v>
          </cell>
          <cell r="AI31">
            <v>0</v>
          </cell>
          <cell r="AJ31" t="e">
            <v>#N/A</v>
          </cell>
          <cell r="AK31" t="str">
            <v>np</v>
          </cell>
          <cell r="AL31">
            <v>0</v>
          </cell>
          <cell r="AM31" t="e">
            <v>#N/A</v>
          </cell>
          <cell r="AS31">
            <v>136</v>
          </cell>
        </row>
        <row r="32">
          <cell r="C32" t="str">
            <v>Luke, Robert I</v>
          </cell>
          <cell r="D32">
            <v>1985</v>
          </cell>
          <cell r="E32">
            <v>136</v>
          </cell>
          <cell r="H32" t="str">
            <v>np</v>
          </cell>
          <cell r="I32">
            <v>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>
            <v>21</v>
          </cell>
          <cell r="O32">
            <v>136</v>
          </cell>
          <cell r="P32" t="str">
            <v>np</v>
          </cell>
          <cell r="Q32">
            <v>0</v>
          </cell>
          <cell r="R32" t="e">
            <v>#N/A</v>
          </cell>
          <cell r="S32" t="str">
            <v>np</v>
          </cell>
          <cell r="T32">
            <v>0</v>
          </cell>
          <cell r="U32" t="e">
            <v>#N/A</v>
          </cell>
          <cell r="V32" t="str">
            <v>np</v>
          </cell>
          <cell r="W32">
            <v>0</v>
          </cell>
          <cell r="X32" t="e">
            <v>#N/A</v>
          </cell>
          <cell r="Y32" t="str">
            <v>np</v>
          </cell>
          <cell r="Z32">
            <v>0</v>
          </cell>
          <cell r="AA32" t="e">
            <v>#N/A</v>
          </cell>
          <cell r="AB32" t="str">
            <v>np</v>
          </cell>
          <cell r="AC32">
            <v>0</v>
          </cell>
          <cell r="AD32" t="e">
            <v>#N/A</v>
          </cell>
          <cell r="AE32" t="str">
            <v>np</v>
          </cell>
          <cell r="AF32">
            <v>0</v>
          </cell>
          <cell r="AG32" t="e">
            <v>#N/A</v>
          </cell>
          <cell r="AH32" t="str">
            <v>np</v>
          </cell>
          <cell r="AI32">
            <v>0</v>
          </cell>
          <cell r="AJ32" t="e">
            <v>#N/A</v>
          </cell>
          <cell r="AK32" t="str">
            <v>np</v>
          </cell>
          <cell r="AL32">
            <v>0</v>
          </cell>
          <cell r="AM32" t="e">
            <v>#N/A</v>
          </cell>
          <cell r="AS32">
            <v>0</v>
          </cell>
        </row>
        <row r="33">
          <cell r="C33" t="str">
            <v>Stein, Alex B</v>
          </cell>
          <cell r="D33">
            <v>1985</v>
          </cell>
          <cell r="E33">
            <v>135</v>
          </cell>
          <cell r="H33">
            <v>22</v>
          </cell>
          <cell r="I33">
            <v>135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str">
            <v>np</v>
          </cell>
          <cell r="Q33">
            <v>0</v>
          </cell>
          <cell r="R33" t="e">
            <v>#N/A</v>
          </cell>
          <cell r="S33" t="str">
            <v>np</v>
          </cell>
          <cell r="T33">
            <v>0</v>
          </cell>
          <cell r="U33" t="e">
            <v>#N/A</v>
          </cell>
          <cell r="V33" t="str">
            <v>np</v>
          </cell>
          <cell r="W33">
            <v>0</v>
          </cell>
          <cell r="X33" t="e">
            <v>#N/A</v>
          </cell>
          <cell r="Y33" t="str">
            <v>np</v>
          </cell>
          <cell r="Z33">
            <v>0</v>
          </cell>
          <cell r="AA33" t="e">
            <v>#N/A</v>
          </cell>
          <cell r="AB33" t="str">
            <v>np</v>
          </cell>
          <cell r="AC33">
            <v>0</v>
          </cell>
          <cell r="AD33" t="e">
            <v>#N/A</v>
          </cell>
          <cell r="AE33" t="str">
            <v>np</v>
          </cell>
          <cell r="AF33">
            <v>0</v>
          </cell>
          <cell r="AG33" t="e">
            <v>#N/A</v>
          </cell>
          <cell r="AH33" t="str">
            <v>np</v>
          </cell>
          <cell r="AI33">
            <v>0</v>
          </cell>
          <cell r="AJ33" t="e">
            <v>#N/A</v>
          </cell>
          <cell r="AK33" t="str">
            <v>np</v>
          </cell>
          <cell r="AL33">
            <v>0</v>
          </cell>
          <cell r="AM33" t="e">
            <v>#N/A</v>
          </cell>
          <cell r="AS33">
            <v>135</v>
          </cell>
        </row>
        <row r="34">
          <cell r="C34" t="str">
            <v>Pearce, Michael A</v>
          </cell>
          <cell r="D34">
            <v>1987</v>
          </cell>
          <cell r="E34">
            <v>134</v>
          </cell>
          <cell r="H34">
            <v>23</v>
          </cell>
          <cell r="I34">
            <v>134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str">
            <v>np</v>
          </cell>
          <cell r="Q34">
            <v>0</v>
          </cell>
          <cell r="R34" t="e">
            <v>#N/A</v>
          </cell>
          <cell r="S34" t="str">
            <v>np</v>
          </cell>
          <cell r="T34">
            <v>0</v>
          </cell>
          <cell r="U34" t="e">
            <v>#N/A</v>
          </cell>
          <cell r="V34" t="str">
            <v>np</v>
          </cell>
          <cell r="W34">
            <v>0</v>
          </cell>
          <cell r="X34" t="e">
            <v>#N/A</v>
          </cell>
          <cell r="Y34" t="str">
            <v>np</v>
          </cell>
          <cell r="Z34">
            <v>0</v>
          </cell>
          <cell r="AA34" t="e">
            <v>#N/A</v>
          </cell>
          <cell r="AB34" t="str">
            <v>np</v>
          </cell>
          <cell r="AC34">
            <v>0</v>
          </cell>
          <cell r="AD34" t="e">
            <v>#N/A</v>
          </cell>
          <cell r="AE34" t="str">
            <v>np</v>
          </cell>
          <cell r="AF34">
            <v>0</v>
          </cell>
          <cell r="AG34" t="e">
            <v>#N/A</v>
          </cell>
          <cell r="AH34" t="str">
            <v>np</v>
          </cell>
          <cell r="AI34">
            <v>0</v>
          </cell>
          <cell r="AJ34" t="e">
            <v>#N/A</v>
          </cell>
          <cell r="AK34" t="str">
            <v>np</v>
          </cell>
          <cell r="AL34">
            <v>0</v>
          </cell>
          <cell r="AM34" t="e">
            <v>#N/A</v>
          </cell>
          <cell r="AS34">
            <v>134</v>
          </cell>
        </row>
        <row r="35">
          <cell r="C35" t="str">
            <v>Rohrer, Noah</v>
          </cell>
          <cell r="D35">
            <v>1986</v>
          </cell>
          <cell r="E35">
            <v>133</v>
          </cell>
          <cell r="H35">
            <v>24</v>
          </cell>
          <cell r="I35">
            <v>133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P35" t="str">
            <v>np</v>
          </cell>
          <cell r="Q35">
            <v>0</v>
          </cell>
          <cell r="R35" t="e">
            <v>#N/A</v>
          </cell>
          <cell r="S35" t="str">
            <v>np</v>
          </cell>
          <cell r="T35">
            <v>0</v>
          </cell>
          <cell r="U35" t="e">
            <v>#N/A</v>
          </cell>
          <cell r="V35" t="str">
            <v>np</v>
          </cell>
          <cell r="W35">
            <v>0</v>
          </cell>
          <cell r="X35" t="e">
            <v>#N/A</v>
          </cell>
          <cell r="Y35" t="str">
            <v>np</v>
          </cell>
          <cell r="Z35">
            <v>0</v>
          </cell>
          <cell r="AA35" t="e">
            <v>#N/A</v>
          </cell>
          <cell r="AB35" t="str">
            <v>np</v>
          </cell>
          <cell r="AC35">
            <v>0</v>
          </cell>
          <cell r="AD35" t="e">
            <v>#N/A</v>
          </cell>
          <cell r="AE35" t="str">
            <v>np</v>
          </cell>
          <cell r="AF35">
            <v>0</v>
          </cell>
          <cell r="AG35" t="e">
            <v>#N/A</v>
          </cell>
          <cell r="AH35" t="str">
            <v>np</v>
          </cell>
          <cell r="AI35">
            <v>0</v>
          </cell>
          <cell r="AJ35" t="e">
            <v>#N/A</v>
          </cell>
          <cell r="AK35" t="str">
            <v>np</v>
          </cell>
          <cell r="AL35">
            <v>0</v>
          </cell>
          <cell r="AM35" t="e">
            <v>#N/A</v>
          </cell>
          <cell r="AS35">
            <v>133</v>
          </cell>
        </row>
        <row r="36">
          <cell r="C36" t="str">
            <v>Fruchterman, James D</v>
          </cell>
          <cell r="D36">
            <v>1985</v>
          </cell>
          <cell r="E36">
            <v>117</v>
          </cell>
          <cell r="H36">
            <v>25</v>
          </cell>
          <cell r="I36">
            <v>117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str">
            <v>np</v>
          </cell>
          <cell r="Q36">
            <v>0</v>
          </cell>
          <cell r="R36" t="e">
            <v>#N/A</v>
          </cell>
          <cell r="S36" t="str">
            <v>np</v>
          </cell>
          <cell r="T36">
            <v>0</v>
          </cell>
          <cell r="U36" t="e">
            <v>#N/A</v>
          </cell>
          <cell r="V36" t="str">
            <v>np</v>
          </cell>
          <cell r="W36">
            <v>0</v>
          </cell>
          <cell r="X36" t="e">
            <v>#N/A</v>
          </cell>
          <cell r="Y36" t="str">
            <v>np</v>
          </cell>
          <cell r="Z36">
            <v>0</v>
          </cell>
          <cell r="AA36" t="e">
            <v>#N/A</v>
          </cell>
          <cell r="AB36" t="str">
            <v>np</v>
          </cell>
          <cell r="AC36">
            <v>0</v>
          </cell>
          <cell r="AD36" t="e">
            <v>#N/A</v>
          </cell>
          <cell r="AE36" t="str">
            <v>np</v>
          </cell>
          <cell r="AF36">
            <v>0</v>
          </cell>
          <cell r="AG36" t="e">
            <v>#N/A</v>
          </cell>
          <cell r="AH36" t="str">
            <v>np</v>
          </cell>
          <cell r="AI36">
            <v>0</v>
          </cell>
          <cell r="AJ36" t="e">
            <v>#N/A</v>
          </cell>
          <cell r="AK36" t="str">
            <v>np</v>
          </cell>
          <cell r="AL36">
            <v>0</v>
          </cell>
          <cell r="AM36" t="e">
            <v>#N/A</v>
          </cell>
          <cell r="AS36">
            <v>117</v>
          </cell>
        </row>
        <row r="37">
          <cell r="C37" t="str">
            <v>Sairio, Matthew C</v>
          </cell>
          <cell r="D37">
            <v>1986</v>
          </cell>
          <cell r="E37">
            <v>117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>
            <v>25</v>
          </cell>
          <cell r="O37">
            <v>117</v>
          </cell>
          <cell r="P37" t="str">
            <v>np</v>
          </cell>
          <cell r="Q37">
            <v>0</v>
          </cell>
          <cell r="R37" t="e">
            <v>#N/A</v>
          </cell>
          <cell r="S37" t="str">
            <v>np</v>
          </cell>
          <cell r="T37">
            <v>0</v>
          </cell>
          <cell r="U37" t="e">
            <v>#N/A</v>
          </cell>
          <cell r="V37" t="str">
            <v>np</v>
          </cell>
          <cell r="W37">
            <v>0</v>
          </cell>
          <cell r="X37" t="e">
            <v>#N/A</v>
          </cell>
          <cell r="Y37" t="str">
            <v>np</v>
          </cell>
          <cell r="Z37">
            <v>0</v>
          </cell>
          <cell r="AA37" t="e">
            <v>#N/A</v>
          </cell>
          <cell r="AB37" t="str">
            <v>np</v>
          </cell>
          <cell r="AC37">
            <v>0</v>
          </cell>
          <cell r="AD37" t="e">
            <v>#N/A</v>
          </cell>
          <cell r="AE37" t="str">
            <v>np</v>
          </cell>
          <cell r="AF37">
            <v>0</v>
          </cell>
          <cell r="AG37" t="e">
            <v>#N/A</v>
          </cell>
          <cell r="AH37" t="str">
            <v>np</v>
          </cell>
          <cell r="AI37">
            <v>0</v>
          </cell>
          <cell r="AJ37" t="e">
            <v>#N/A</v>
          </cell>
          <cell r="AK37" t="str">
            <v>np</v>
          </cell>
          <cell r="AL37">
            <v>0</v>
          </cell>
          <cell r="AM37" t="e">
            <v>#N/A</v>
          </cell>
          <cell r="AS37">
            <v>0</v>
          </cell>
        </row>
        <row r="38">
          <cell r="C38" t="str">
            <v>Tasker, Arjun S</v>
          </cell>
          <cell r="D38">
            <v>1985</v>
          </cell>
          <cell r="E38">
            <v>117</v>
          </cell>
          <cell r="H38" t="str">
            <v>np</v>
          </cell>
          <cell r="I38">
            <v>0</v>
          </cell>
          <cell r="J38" t="str">
            <v>np</v>
          </cell>
          <cell r="K38">
            <v>0</v>
          </cell>
          <cell r="L38">
            <v>25</v>
          </cell>
          <cell r="M38">
            <v>117</v>
          </cell>
          <cell r="N38" t="str">
            <v>np</v>
          </cell>
          <cell r="O38">
            <v>0</v>
          </cell>
          <cell r="P38" t="str">
            <v>np</v>
          </cell>
          <cell r="Q38">
            <v>0</v>
          </cell>
          <cell r="R38" t="e">
            <v>#N/A</v>
          </cell>
          <cell r="S38" t="str">
            <v>np</v>
          </cell>
          <cell r="T38">
            <v>0</v>
          </cell>
          <cell r="U38" t="e">
            <v>#N/A</v>
          </cell>
          <cell r="V38" t="str">
            <v>np</v>
          </cell>
          <cell r="W38">
            <v>0</v>
          </cell>
          <cell r="X38" t="e">
            <v>#N/A</v>
          </cell>
          <cell r="Y38" t="str">
            <v>np</v>
          </cell>
          <cell r="Z38">
            <v>0</v>
          </cell>
          <cell r="AA38" t="e">
            <v>#N/A</v>
          </cell>
          <cell r="AB38" t="str">
            <v>np</v>
          </cell>
          <cell r="AC38">
            <v>0</v>
          </cell>
          <cell r="AD38" t="e">
            <v>#N/A</v>
          </cell>
          <cell r="AE38" t="str">
            <v>np</v>
          </cell>
          <cell r="AF38">
            <v>0</v>
          </cell>
          <cell r="AG38" t="e">
            <v>#N/A</v>
          </cell>
          <cell r="AH38" t="str">
            <v>np</v>
          </cell>
          <cell r="AI38">
            <v>0</v>
          </cell>
          <cell r="AJ38" t="e">
            <v>#N/A</v>
          </cell>
          <cell r="AK38" t="str">
            <v>np</v>
          </cell>
          <cell r="AL38">
            <v>0</v>
          </cell>
          <cell r="AM38" t="e">
            <v>#N/A</v>
          </cell>
          <cell r="AS38">
            <v>0</v>
          </cell>
        </row>
        <row r="39">
          <cell r="C39" t="str">
            <v>Blevins, Robert W</v>
          </cell>
          <cell r="D39">
            <v>1985</v>
          </cell>
          <cell r="E39">
            <v>116</v>
          </cell>
          <cell r="H39" t="str">
            <v>np</v>
          </cell>
          <cell r="I39">
            <v>0</v>
          </cell>
          <cell r="J39" t="str">
            <v>np</v>
          </cell>
          <cell r="K39">
            <v>0</v>
          </cell>
          <cell r="L39">
            <v>26</v>
          </cell>
          <cell r="M39">
            <v>116</v>
          </cell>
          <cell r="N39" t="str">
            <v>np</v>
          </cell>
          <cell r="O39">
            <v>0</v>
          </cell>
          <cell r="P39" t="str">
            <v>np</v>
          </cell>
          <cell r="Q39">
            <v>0</v>
          </cell>
          <cell r="R39" t="e">
            <v>#N/A</v>
          </cell>
          <cell r="S39" t="str">
            <v>np</v>
          </cell>
          <cell r="T39">
            <v>0</v>
          </cell>
          <cell r="U39" t="e">
            <v>#N/A</v>
          </cell>
          <cell r="V39" t="str">
            <v>np</v>
          </cell>
          <cell r="W39">
            <v>0</v>
          </cell>
          <cell r="X39" t="e">
            <v>#N/A</v>
          </cell>
          <cell r="Y39" t="str">
            <v>np</v>
          </cell>
          <cell r="Z39">
            <v>0</v>
          </cell>
          <cell r="AA39" t="e">
            <v>#N/A</v>
          </cell>
          <cell r="AB39" t="str">
            <v>np</v>
          </cell>
          <cell r="AC39">
            <v>0</v>
          </cell>
          <cell r="AD39" t="e">
            <v>#N/A</v>
          </cell>
          <cell r="AE39" t="str">
            <v>np</v>
          </cell>
          <cell r="AF39">
            <v>0</v>
          </cell>
          <cell r="AG39" t="e">
            <v>#N/A</v>
          </cell>
          <cell r="AH39" t="str">
            <v>np</v>
          </cell>
          <cell r="AI39">
            <v>0</v>
          </cell>
          <cell r="AJ39" t="e">
            <v>#N/A</v>
          </cell>
          <cell r="AK39" t="str">
            <v>np</v>
          </cell>
          <cell r="AL39">
            <v>0</v>
          </cell>
          <cell r="AM39" t="e">
            <v>#N/A</v>
          </cell>
          <cell r="AS39">
            <v>0</v>
          </cell>
        </row>
        <row r="40">
          <cell r="C40" t="str">
            <v>Morell, Zachary A</v>
          </cell>
          <cell r="D40">
            <v>1985</v>
          </cell>
          <cell r="E40">
            <v>116</v>
          </cell>
          <cell r="H40">
            <v>26</v>
          </cell>
          <cell r="I40">
            <v>116</v>
          </cell>
          <cell r="J40" t="str">
            <v>np</v>
          </cell>
          <cell r="K40">
            <v>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P40" t="str">
            <v>np</v>
          </cell>
          <cell r="Q40">
            <v>0</v>
          </cell>
          <cell r="R40" t="e">
            <v>#N/A</v>
          </cell>
          <cell r="S40" t="str">
            <v>np</v>
          </cell>
          <cell r="T40">
            <v>0</v>
          </cell>
          <cell r="U40" t="e">
            <v>#N/A</v>
          </cell>
          <cell r="V40" t="str">
            <v>np</v>
          </cell>
          <cell r="W40">
            <v>0</v>
          </cell>
          <cell r="X40" t="e">
            <v>#N/A</v>
          </cell>
          <cell r="Y40" t="str">
            <v>np</v>
          </cell>
          <cell r="Z40">
            <v>0</v>
          </cell>
          <cell r="AA40" t="e">
            <v>#N/A</v>
          </cell>
          <cell r="AB40" t="str">
            <v>np</v>
          </cell>
          <cell r="AC40">
            <v>0</v>
          </cell>
          <cell r="AD40" t="e">
            <v>#N/A</v>
          </cell>
          <cell r="AE40" t="str">
            <v>np</v>
          </cell>
          <cell r="AF40">
            <v>0</v>
          </cell>
          <cell r="AG40" t="e">
            <v>#N/A</v>
          </cell>
          <cell r="AH40" t="str">
            <v>np</v>
          </cell>
          <cell r="AI40">
            <v>0</v>
          </cell>
          <cell r="AJ40" t="e">
            <v>#N/A</v>
          </cell>
          <cell r="AK40" t="str">
            <v>np</v>
          </cell>
          <cell r="AL40">
            <v>0</v>
          </cell>
          <cell r="AM40" t="e">
            <v>#N/A</v>
          </cell>
          <cell r="AS40">
            <v>116</v>
          </cell>
        </row>
        <row r="41">
          <cell r="C41" t="str">
            <v>Myers, Seth A</v>
          </cell>
          <cell r="D41">
            <v>1985</v>
          </cell>
          <cell r="E41">
            <v>116</v>
          </cell>
          <cell r="H41" t="str">
            <v>np</v>
          </cell>
          <cell r="I41">
            <v>0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>
            <v>26</v>
          </cell>
          <cell r="O41">
            <v>116</v>
          </cell>
          <cell r="P41" t="str">
            <v>np</v>
          </cell>
          <cell r="Q41">
            <v>0</v>
          </cell>
          <cell r="R41" t="e">
            <v>#N/A</v>
          </cell>
          <cell r="S41" t="str">
            <v>np</v>
          </cell>
          <cell r="T41">
            <v>0</v>
          </cell>
          <cell r="U41" t="e">
            <v>#N/A</v>
          </cell>
          <cell r="V41" t="str">
            <v>np</v>
          </cell>
          <cell r="W41">
            <v>0</v>
          </cell>
          <cell r="X41" t="e">
            <v>#N/A</v>
          </cell>
          <cell r="Y41" t="str">
            <v>np</v>
          </cell>
          <cell r="Z41">
            <v>0</v>
          </cell>
          <cell r="AA41" t="e">
            <v>#N/A</v>
          </cell>
          <cell r="AB41" t="str">
            <v>np</v>
          </cell>
          <cell r="AC41">
            <v>0</v>
          </cell>
          <cell r="AD41" t="e">
            <v>#N/A</v>
          </cell>
          <cell r="AE41" t="str">
            <v>np</v>
          </cell>
          <cell r="AF41">
            <v>0</v>
          </cell>
          <cell r="AG41" t="e">
            <v>#N/A</v>
          </cell>
          <cell r="AH41" t="str">
            <v>np</v>
          </cell>
          <cell r="AI41">
            <v>0</v>
          </cell>
          <cell r="AJ41" t="e">
            <v>#N/A</v>
          </cell>
          <cell r="AK41" t="str">
            <v>np</v>
          </cell>
          <cell r="AL41">
            <v>0</v>
          </cell>
          <cell r="AM41" t="e">
            <v>#N/A</v>
          </cell>
          <cell r="AS41">
            <v>0</v>
          </cell>
        </row>
        <row r="42">
          <cell r="C42" t="str">
            <v>Chang, Trevor T</v>
          </cell>
          <cell r="D42">
            <v>1985</v>
          </cell>
          <cell r="E42">
            <v>115</v>
          </cell>
          <cell r="H42">
            <v>27</v>
          </cell>
          <cell r="I42">
            <v>115</v>
          </cell>
          <cell r="J42" t="str">
            <v>np</v>
          </cell>
          <cell r="K42">
            <v>0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P42" t="str">
            <v>np</v>
          </cell>
          <cell r="Q42">
            <v>0</v>
          </cell>
          <cell r="R42" t="e">
            <v>#N/A</v>
          </cell>
          <cell r="S42" t="str">
            <v>np</v>
          </cell>
          <cell r="T42">
            <v>0</v>
          </cell>
          <cell r="U42" t="e">
            <v>#N/A</v>
          </cell>
          <cell r="V42" t="str">
            <v>np</v>
          </cell>
          <cell r="W42">
            <v>0</v>
          </cell>
          <cell r="X42" t="e">
            <v>#N/A</v>
          </cell>
          <cell r="Y42" t="str">
            <v>np</v>
          </cell>
          <cell r="Z42">
            <v>0</v>
          </cell>
          <cell r="AA42" t="e">
            <v>#N/A</v>
          </cell>
          <cell r="AB42" t="str">
            <v>np</v>
          </cell>
          <cell r="AC42">
            <v>0</v>
          </cell>
          <cell r="AD42" t="e">
            <v>#N/A</v>
          </cell>
          <cell r="AE42" t="str">
            <v>np</v>
          </cell>
          <cell r="AF42">
            <v>0</v>
          </cell>
          <cell r="AG42" t="e">
            <v>#N/A</v>
          </cell>
          <cell r="AH42" t="str">
            <v>np</v>
          </cell>
          <cell r="AI42">
            <v>0</v>
          </cell>
          <cell r="AJ42" t="e">
            <v>#N/A</v>
          </cell>
          <cell r="AK42" t="str">
            <v>np</v>
          </cell>
          <cell r="AL42">
            <v>0</v>
          </cell>
          <cell r="AM42" t="e">
            <v>#N/A</v>
          </cell>
          <cell r="AS42">
            <v>115</v>
          </cell>
        </row>
        <row r="43">
          <cell r="C43" t="str">
            <v>Sriram, Nikhil W</v>
          </cell>
          <cell r="D43">
            <v>1986</v>
          </cell>
          <cell r="E43">
            <v>113</v>
          </cell>
          <cell r="H43">
            <v>29</v>
          </cell>
          <cell r="I43">
            <v>113</v>
          </cell>
          <cell r="J43" t="str">
            <v>np</v>
          </cell>
          <cell r="K43">
            <v>0</v>
          </cell>
          <cell r="L43" t="str">
            <v>np</v>
          </cell>
          <cell r="M43">
            <v>0</v>
          </cell>
          <cell r="N43" t="str">
            <v>np</v>
          </cell>
          <cell r="O43">
            <v>0</v>
          </cell>
          <cell r="P43" t="str">
            <v>np</v>
          </cell>
          <cell r="Q43">
            <v>0</v>
          </cell>
          <cell r="R43" t="e">
            <v>#N/A</v>
          </cell>
          <cell r="S43" t="str">
            <v>np</v>
          </cell>
          <cell r="T43">
            <v>0</v>
          </cell>
          <cell r="U43" t="e">
            <v>#N/A</v>
          </cell>
          <cell r="V43" t="str">
            <v>np</v>
          </cell>
          <cell r="W43">
            <v>0</v>
          </cell>
          <cell r="X43" t="e">
            <v>#N/A</v>
          </cell>
          <cell r="Y43" t="str">
            <v>np</v>
          </cell>
          <cell r="Z43">
            <v>0</v>
          </cell>
          <cell r="AA43" t="e">
            <v>#N/A</v>
          </cell>
          <cell r="AB43" t="str">
            <v>np</v>
          </cell>
          <cell r="AC43">
            <v>0</v>
          </cell>
          <cell r="AD43" t="e">
            <v>#N/A</v>
          </cell>
          <cell r="AE43" t="str">
            <v>np</v>
          </cell>
          <cell r="AF43">
            <v>0</v>
          </cell>
          <cell r="AG43" t="e">
            <v>#N/A</v>
          </cell>
          <cell r="AH43" t="str">
            <v>np</v>
          </cell>
          <cell r="AI43">
            <v>0</v>
          </cell>
          <cell r="AJ43" t="e">
            <v>#N/A</v>
          </cell>
          <cell r="AK43" t="str">
            <v>np</v>
          </cell>
          <cell r="AL43">
            <v>0</v>
          </cell>
          <cell r="AM43" t="e">
            <v>#N/A</v>
          </cell>
          <cell r="AS43">
            <v>113</v>
          </cell>
        </row>
        <row r="44">
          <cell r="C44" t="str">
            <v>Moody, Jimmy W</v>
          </cell>
          <cell r="D44">
            <v>1986</v>
          </cell>
          <cell r="E44">
            <v>112</v>
          </cell>
          <cell r="H44" t="str">
            <v>np</v>
          </cell>
          <cell r="I44">
            <v>0</v>
          </cell>
          <cell r="J44" t="str">
            <v>np</v>
          </cell>
          <cell r="K44">
            <v>0</v>
          </cell>
          <cell r="L44">
            <v>30</v>
          </cell>
          <cell r="M44">
            <v>112</v>
          </cell>
          <cell r="N44" t="str">
            <v>np</v>
          </cell>
          <cell r="O44">
            <v>0</v>
          </cell>
          <cell r="P44" t="str">
            <v>np</v>
          </cell>
          <cell r="Q44">
            <v>0</v>
          </cell>
          <cell r="R44" t="e">
            <v>#N/A</v>
          </cell>
          <cell r="S44" t="str">
            <v>np</v>
          </cell>
          <cell r="T44">
            <v>0</v>
          </cell>
          <cell r="U44" t="e">
            <v>#N/A</v>
          </cell>
          <cell r="V44" t="str">
            <v>np</v>
          </cell>
          <cell r="W44">
            <v>0</v>
          </cell>
          <cell r="X44" t="e">
            <v>#N/A</v>
          </cell>
          <cell r="Y44" t="str">
            <v>np</v>
          </cell>
          <cell r="Z44">
            <v>0</v>
          </cell>
          <cell r="AA44" t="e">
            <v>#N/A</v>
          </cell>
          <cell r="AB44" t="str">
            <v>np</v>
          </cell>
          <cell r="AC44">
            <v>0</v>
          </cell>
          <cell r="AD44" t="e">
            <v>#N/A</v>
          </cell>
          <cell r="AE44" t="str">
            <v>np</v>
          </cell>
          <cell r="AF44">
            <v>0</v>
          </cell>
          <cell r="AG44" t="e">
            <v>#N/A</v>
          </cell>
          <cell r="AH44" t="str">
            <v>np</v>
          </cell>
          <cell r="AI44">
            <v>0</v>
          </cell>
          <cell r="AJ44" t="e">
            <v>#N/A</v>
          </cell>
          <cell r="AK44" t="str">
            <v>np</v>
          </cell>
          <cell r="AL44">
            <v>0</v>
          </cell>
          <cell r="AM44" t="e">
            <v>#N/A</v>
          </cell>
          <cell r="AS44">
            <v>0</v>
          </cell>
        </row>
        <row r="45">
          <cell r="C45" t="str">
            <v>Smith, Dwight A</v>
          </cell>
          <cell r="D45">
            <v>1987</v>
          </cell>
          <cell r="E45">
            <v>112</v>
          </cell>
          <cell r="H45">
            <v>30</v>
          </cell>
          <cell r="I45">
            <v>112</v>
          </cell>
          <cell r="J45" t="str">
            <v>np</v>
          </cell>
          <cell r="K45">
            <v>0</v>
          </cell>
          <cell r="L45" t="str">
            <v>np</v>
          </cell>
          <cell r="M45">
            <v>0</v>
          </cell>
          <cell r="N45" t="str">
            <v>np</v>
          </cell>
          <cell r="O45">
            <v>0</v>
          </cell>
          <cell r="P45" t="str">
            <v>np</v>
          </cell>
          <cell r="Q45">
            <v>0</v>
          </cell>
          <cell r="R45" t="e">
            <v>#N/A</v>
          </cell>
          <cell r="S45" t="str">
            <v>np</v>
          </cell>
          <cell r="T45">
            <v>0</v>
          </cell>
          <cell r="U45" t="e">
            <v>#N/A</v>
          </cell>
          <cell r="V45" t="str">
            <v>np</v>
          </cell>
          <cell r="W45">
            <v>0</v>
          </cell>
          <cell r="X45" t="e">
            <v>#N/A</v>
          </cell>
          <cell r="Y45" t="str">
            <v>np</v>
          </cell>
          <cell r="Z45">
            <v>0</v>
          </cell>
          <cell r="AA45" t="e">
            <v>#N/A</v>
          </cell>
          <cell r="AB45" t="str">
            <v>np</v>
          </cell>
          <cell r="AC45">
            <v>0</v>
          </cell>
          <cell r="AD45" t="e">
            <v>#N/A</v>
          </cell>
          <cell r="AE45" t="str">
            <v>np</v>
          </cell>
          <cell r="AF45">
            <v>0</v>
          </cell>
          <cell r="AG45" t="e">
            <v>#N/A</v>
          </cell>
          <cell r="AH45" t="str">
            <v>np</v>
          </cell>
          <cell r="AI45">
            <v>0</v>
          </cell>
          <cell r="AJ45" t="e">
            <v>#N/A</v>
          </cell>
          <cell r="AK45" t="str">
            <v>np</v>
          </cell>
          <cell r="AL45">
            <v>0</v>
          </cell>
          <cell r="AM45" t="e">
            <v>#N/A</v>
          </cell>
          <cell r="AS45">
            <v>112</v>
          </cell>
        </row>
        <row r="46">
          <cell r="C46" t="str">
            <v>Eddy, Austin</v>
          </cell>
          <cell r="D46">
            <v>1986</v>
          </cell>
          <cell r="E46">
            <v>111</v>
          </cell>
          <cell r="H46" t="str">
            <v>np</v>
          </cell>
          <cell r="I46">
            <v>0</v>
          </cell>
          <cell r="J46" t="str">
            <v>np</v>
          </cell>
          <cell r="K46">
            <v>0</v>
          </cell>
          <cell r="L46">
            <v>31</v>
          </cell>
          <cell r="M46">
            <v>111</v>
          </cell>
          <cell r="N46" t="str">
            <v>np</v>
          </cell>
          <cell r="O46">
            <v>0</v>
          </cell>
          <cell r="P46" t="str">
            <v>np</v>
          </cell>
          <cell r="Q46">
            <v>0</v>
          </cell>
          <cell r="R46" t="e">
            <v>#N/A</v>
          </cell>
          <cell r="S46" t="str">
            <v>np</v>
          </cell>
          <cell r="T46">
            <v>0</v>
          </cell>
          <cell r="U46" t="e">
            <v>#N/A</v>
          </cell>
          <cell r="V46" t="str">
            <v>np</v>
          </cell>
          <cell r="W46">
            <v>0</v>
          </cell>
          <cell r="X46" t="e">
            <v>#N/A</v>
          </cell>
          <cell r="Y46" t="str">
            <v>np</v>
          </cell>
          <cell r="Z46">
            <v>0</v>
          </cell>
          <cell r="AA46" t="e">
            <v>#N/A</v>
          </cell>
          <cell r="AB46" t="str">
            <v>np</v>
          </cell>
          <cell r="AC46">
            <v>0</v>
          </cell>
          <cell r="AD46" t="e">
            <v>#N/A</v>
          </cell>
          <cell r="AE46" t="str">
            <v>np</v>
          </cell>
          <cell r="AF46">
            <v>0</v>
          </cell>
          <cell r="AG46" t="e">
            <v>#N/A</v>
          </cell>
          <cell r="AH46" t="str">
            <v>np</v>
          </cell>
          <cell r="AI46">
            <v>0</v>
          </cell>
          <cell r="AJ46" t="e">
            <v>#N/A</v>
          </cell>
          <cell r="AK46" t="str">
            <v>np</v>
          </cell>
          <cell r="AL46">
            <v>0</v>
          </cell>
          <cell r="AM46" t="e">
            <v>#N/A</v>
          </cell>
          <cell r="AS46">
            <v>0</v>
          </cell>
        </row>
        <row r="47">
          <cell r="C47" t="str">
            <v>Kepner-Kraus, Braeden</v>
          </cell>
          <cell r="D47">
            <v>1987</v>
          </cell>
          <cell r="E47">
            <v>111</v>
          </cell>
          <cell r="H47">
            <v>31</v>
          </cell>
          <cell r="I47">
            <v>111</v>
          </cell>
          <cell r="J47" t="str">
            <v>np</v>
          </cell>
          <cell r="K47">
            <v>0</v>
          </cell>
          <cell r="L47" t="str">
            <v>np</v>
          </cell>
          <cell r="M47">
            <v>0</v>
          </cell>
          <cell r="N47" t="str">
            <v>np</v>
          </cell>
          <cell r="O47">
            <v>0</v>
          </cell>
          <cell r="P47" t="str">
            <v>np</v>
          </cell>
          <cell r="Q47">
            <v>0</v>
          </cell>
          <cell r="R47" t="e">
            <v>#N/A</v>
          </cell>
          <cell r="S47" t="str">
            <v>np</v>
          </cell>
          <cell r="T47">
            <v>0</v>
          </cell>
          <cell r="U47" t="e">
            <v>#N/A</v>
          </cell>
          <cell r="V47" t="str">
            <v>np</v>
          </cell>
          <cell r="W47">
            <v>0</v>
          </cell>
          <cell r="X47" t="e">
            <v>#N/A</v>
          </cell>
          <cell r="Y47" t="str">
            <v>np</v>
          </cell>
          <cell r="Z47">
            <v>0</v>
          </cell>
          <cell r="AA47" t="e">
            <v>#N/A</v>
          </cell>
          <cell r="AB47" t="str">
            <v>np</v>
          </cell>
          <cell r="AC47">
            <v>0</v>
          </cell>
          <cell r="AD47" t="e">
            <v>#N/A</v>
          </cell>
          <cell r="AE47" t="str">
            <v>np</v>
          </cell>
          <cell r="AF47">
            <v>0</v>
          </cell>
          <cell r="AG47" t="e">
            <v>#N/A</v>
          </cell>
          <cell r="AH47" t="str">
            <v>np</v>
          </cell>
          <cell r="AI47">
            <v>0</v>
          </cell>
          <cell r="AJ47" t="e">
            <v>#N/A</v>
          </cell>
          <cell r="AK47" t="str">
            <v>np</v>
          </cell>
          <cell r="AL47">
            <v>0</v>
          </cell>
          <cell r="AM47" t="e">
            <v>#N/A</v>
          </cell>
          <cell r="AS47">
            <v>111</v>
          </cell>
        </row>
        <row r="48">
          <cell r="C48" t="str">
            <v>Harkey, John J</v>
          </cell>
          <cell r="D48">
            <v>1985</v>
          </cell>
          <cell r="E48">
            <v>110</v>
          </cell>
          <cell r="H48">
            <v>32</v>
          </cell>
          <cell r="I48">
            <v>110</v>
          </cell>
          <cell r="J48" t="str">
            <v>np</v>
          </cell>
          <cell r="K48">
            <v>0</v>
          </cell>
          <cell r="L48" t="str">
            <v>np</v>
          </cell>
          <cell r="M48">
            <v>0</v>
          </cell>
          <cell r="N48" t="str">
            <v>np</v>
          </cell>
          <cell r="O48">
            <v>0</v>
          </cell>
          <cell r="P48" t="str">
            <v>np</v>
          </cell>
          <cell r="Q48">
            <v>0</v>
          </cell>
          <cell r="R48" t="e">
            <v>#N/A</v>
          </cell>
          <cell r="S48" t="str">
            <v>np</v>
          </cell>
          <cell r="T48">
            <v>0</v>
          </cell>
          <cell r="U48" t="e">
            <v>#N/A</v>
          </cell>
          <cell r="V48" t="str">
            <v>np</v>
          </cell>
          <cell r="W48">
            <v>0</v>
          </cell>
          <cell r="X48" t="e">
            <v>#N/A</v>
          </cell>
          <cell r="Y48" t="str">
            <v>np</v>
          </cell>
          <cell r="Z48">
            <v>0</v>
          </cell>
          <cell r="AA48" t="e">
            <v>#N/A</v>
          </cell>
          <cell r="AB48" t="str">
            <v>np</v>
          </cell>
          <cell r="AC48">
            <v>0</v>
          </cell>
          <cell r="AD48" t="e">
            <v>#N/A</v>
          </cell>
          <cell r="AE48" t="str">
            <v>np</v>
          </cell>
          <cell r="AF48">
            <v>0</v>
          </cell>
          <cell r="AG48" t="e">
            <v>#N/A</v>
          </cell>
          <cell r="AH48" t="str">
            <v>np</v>
          </cell>
          <cell r="AI48">
            <v>0</v>
          </cell>
          <cell r="AJ48" t="e">
            <v>#N/A</v>
          </cell>
          <cell r="AK48" t="str">
            <v>np</v>
          </cell>
          <cell r="AL48">
            <v>0</v>
          </cell>
          <cell r="AM48" t="e">
            <v>#N/A</v>
          </cell>
          <cell r="AS48">
            <v>110</v>
          </cell>
        </row>
        <row r="49">
          <cell r="C49" t="str">
            <v>Heimsath, Benton</v>
          </cell>
          <cell r="D49">
            <v>1986</v>
          </cell>
          <cell r="E49">
            <v>110</v>
          </cell>
          <cell r="H49" t="str">
            <v>np</v>
          </cell>
          <cell r="I49">
            <v>0</v>
          </cell>
          <cell r="J49" t="str">
            <v>np</v>
          </cell>
          <cell r="K49">
            <v>0</v>
          </cell>
          <cell r="L49" t="str">
            <v>np</v>
          </cell>
          <cell r="M49">
            <v>0</v>
          </cell>
          <cell r="N49">
            <v>32</v>
          </cell>
          <cell r="O49">
            <v>110</v>
          </cell>
          <cell r="P49" t="str">
            <v>np</v>
          </cell>
          <cell r="Q49">
            <v>0</v>
          </cell>
          <cell r="R49" t="e">
            <v>#N/A</v>
          </cell>
          <cell r="S49" t="str">
            <v>np</v>
          </cell>
          <cell r="T49">
            <v>0</v>
          </cell>
          <cell r="U49" t="e">
            <v>#N/A</v>
          </cell>
          <cell r="V49" t="str">
            <v>np</v>
          </cell>
          <cell r="W49">
            <v>0</v>
          </cell>
          <cell r="X49" t="e">
            <v>#N/A</v>
          </cell>
          <cell r="Y49" t="str">
            <v>np</v>
          </cell>
          <cell r="Z49">
            <v>0</v>
          </cell>
          <cell r="AA49" t="e">
            <v>#N/A</v>
          </cell>
          <cell r="AB49" t="str">
            <v>np</v>
          </cell>
          <cell r="AC49">
            <v>0</v>
          </cell>
          <cell r="AD49" t="e">
            <v>#N/A</v>
          </cell>
          <cell r="AE49" t="str">
            <v>np</v>
          </cell>
          <cell r="AF49">
            <v>0</v>
          </cell>
          <cell r="AG49" t="e">
            <v>#N/A</v>
          </cell>
          <cell r="AH49" t="str">
            <v>np</v>
          </cell>
          <cell r="AI49">
            <v>0</v>
          </cell>
          <cell r="AJ49" t="e">
            <v>#N/A</v>
          </cell>
          <cell r="AK49" t="str">
            <v>np</v>
          </cell>
          <cell r="AL49">
            <v>0</v>
          </cell>
          <cell r="AM49" t="e">
            <v>#N/A</v>
          </cell>
          <cell r="AS49">
            <v>0</v>
          </cell>
        </row>
        <row r="50">
          <cell r="C50" t="str">
            <v>Lapointe, Josiah J</v>
          </cell>
          <cell r="D50">
            <v>1985</v>
          </cell>
          <cell r="E50">
            <v>110</v>
          </cell>
          <cell r="H50" t="str">
            <v>np</v>
          </cell>
          <cell r="I50">
            <v>0</v>
          </cell>
          <cell r="J50" t="str">
            <v>np</v>
          </cell>
          <cell r="K50">
            <v>0</v>
          </cell>
          <cell r="L50">
            <v>32</v>
          </cell>
          <cell r="M50">
            <v>110</v>
          </cell>
          <cell r="N50" t="str">
            <v>np</v>
          </cell>
          <cell r="O50">
            <v>0</v>
          </cell>
          <cell r="P50" t="str">
            <v>np</v>
          </cell>
          <cell r="Q50">
            <v>0</v>
          </cell>
          <cell r="R50" t="e">
            <v>#N/A</v>
          </cell>
          <cell r="S50" t="str">
            <v>np</v>
          </cell>
          <cell r="T50">
            <v>0</v>
          </cell>
          <cell r="U50" t="e">
            <v>#N/A</v>
          </cell>
          <cell r="V50" t="str">
            <v>np</v>
          </cell>
          <cell r="W50">
            <v>0</v>
          </cell>
          <cell r="X50" t="e">
            <v>#N/A</v>
          </cell>
          <cell r="Y50" t="str">
            <v>np</v>
          </cell>
          <cell r="Z50">
            <v>0</v>
          </cell>
          <cell r="AA50" t="e">
            <v>#N/A</v>
          </cell>
          <cell r="AB50" t="str">
            <v>np</v>
          </cell>
          <cell r="AC50">
            <v>0</v>
          </cell>
          <cell r="AD50" t="e">
            <v>#N/A</v>
          </cell>
          <cell r="AE50" t="str">
            <v>np</v>
          </cell>
          <cell r="AF50">
            <v>0</v>
          </cell>
          <cell r="AG50" t="e">
            <v>#N/A</v>
          </cell>
          <cell r="AH50" t="str">
            <v>np</v>
          </cell>
          <cell r="AI50">
            <v>0</v>
          </cell>
          <cell r="AJ50" t="e">
            <v>#N/A</v>
          </cell>
          <cell r="AK50" t="str">
            <v>np</v>
          </cell>
          <cell r="AL50">
            <v>0</v>
          </cell>
          <cell r="AM50" t="e">
            <v>#N/A</v>
          </cell>
          <cell r="AS50">
            <v>0</v>
          </cell>
        </row>
      </sheetData>
      <sheetData sheetId="1">
        <row r="1">
          <cell r="H1" t="str">
            <v>2001 U16's</v>
          </cell>
          <cell r="J1" t="str">
            <v>Oct 2000 CDT</v>
          </cell>
          <cell r="L1" t="str">
            <v>Nov 2000 CDT</v>
          </cell>
          <cell r="N1" t="str">
            <v>2001 CDT JO's</v>
          </cell>
        </row>
        <row r="2">
          <cell r="H2" t="str">
            <v>D</v>
          </cell>
          <cell r="I2" t="str">
            <v>Summer&lt;BR&gt;2001&lt;BR&gt;U16</v>
          </cell>
          <cell r="J2" t="str">
            <v>D</v>
          </cell>
          <cell r="K2" t="str">
            <v>Oct 2000&lt;BR&gt;CADET%Oct 2001&lt;BR&gt;CADET</v>
          </cell>
          <cell r="L2" t="str">
            <v>D</v>
          </cell>
          <cell r="M2" t="str">
            <v>Nov 2000&lt;BR&gt;CADET%Nov 2001&lt;BR&gt;CADET</v>
          </cell>
          <cell r="N2" t="str">
            <v>D</v>
          </cell>
          <cell r="O2" t="str">
            <v>2001 JO^s&lt;BR&gt;CADET%2002 JO^s&lt;BR&gt;CADET</v>
          </cell>
        </row>
        <row r="3">
          <cell r="H3">
            <v>8</v>
          </cell>
          <cell r="I3">
            <v>5</v>
          </cell>
          <cell r="J3">
            <v>10</v>
          </cell>
          <cell r="K3">
            <v>5</v>
          </cell>
          <cell r="L3">
            <v>12</v>
          </cell>
          <cell r="M3">
            <v>5</v>
          </cell>
          <cell r="N3">
            <v>14</v>
          </cell>
          <cell r="O3">
            <v>5</v>
          </cell>
        </row>
        <row r="4">
          <cell r="C4" t="str">
            <v>Kirk-Gordon, Dimitri</v>
          </cell>
          <cell r="D4">
            <v>1985</v>
          </cell>
          <cell r="E4">
            <v>2852</v>
          </cell>
          <cell r="H4">
            <v>2</v>
          </cell>
          <cell r="I4">
            <v>368</v>
          </cell>
          <cell r="J4">
            <v>27</v>
          </cell>
          <cell r="K4">
            <v>115</v>
          </cell>
          <cell r="L4">
            <v>6</v>
          </cell>
          <cell r="M4">
            <v>278</v>
          </cell>
          <cell r="N4">
            <v>5</v>
          </cell>
          <cell r="O4">
            <v>280</v>
          </cell>
          <cell r="P4">
            <v>5</v>
          </cell>
          <cell r="Q4">
            <v>420</v>
          </cell>
          <cell r="R4">
            <v>5</v>
          </cell>
          <cell r="S4">
            <v>22</v>
          </cell>
          <cell r="T4">
            <v>205</v>
          </cell>
          <cell r="U4">
            <v>22</v>
          </cell>
          <cell r="V4" t="str">
            <v>np</v>
          </cell>
          <cell r="W4">
            <v>0</v>
          </cell>
          <cell r="X4" t="str">
            <v>np</v>
          </cell>
          <cell r="Y4">
            <v>25</v>
          </cell>
          <cell r="Z4">
            <v>172</v>
          </cell>
          <cell r="AA4">
            <v>25</v>
          </cell>
          <cell r="AB4">
            <v>28</v>
          </cell>
          <cell r="AC4">
            <v>300</v>
          </cell>
          <cell r="AD4">
            <v>28</v>
          </cell>
          <cell r="AE4">
            <v>23.5</v>
          </cell>
          <cell r="AF4">
            <v>382.5</v>
          </cell>
          <cell r="AG4">
            <v>23.5</v>
          </cell>
          <cell r="AH4">
            <v>30</v>
          </cell>
          <cell r="AI4">
            <v>290</v>
          </cell>
          <cell r="AJ4">
            <v>30</v>
          </cell>
          <cell r="AK4">
            <v>10</v>
          </cell>
          <cell r="AL4">
            <v>533</v>
          </cell>
          <cell r="AM4">
            <v>10</v>
          </cell>
          <cell r="AS4">
            <v>368</v>
          </cell>
        </row>
        <row r="5">
          <cell r="C5" t="str">
            <v>Perry, Cameron</v>
          </cell>
          <cell r="D5">
            <v>1985</v>
          </cell>
          <cell r="E5">
            <v>2795</v>
          </cell>
          <cell r="F5">
            <v>404</v>
          </cell>
          <cell r="H5">
            <v>6</v>
          </cell>
          <cell r="I5">
            <v>278</v>
          </cell>
          <cell r="J5">
            <v>1</v>
          </cell>
          <cell r="K5">
            <v>400</v>
          </cell>
          <cell r="L5">
            <v>1</v>
          </cell>
          <cell r="M5">
            <v>400</v>
          </cell>
          <cell r="N5">
            <v>2</v>
          </cell>
          <cell r="O5">
            <v>368</v>
          </cell>
          <cell r="P5">
            <v>12</v>
          </cell>
          <cell r="Q5">
            <v>318</v>
          </cell>
          <cell r="R5">
            <v>12</v>
          </cell>
          <cell r="S5">
            <v>20</v>
          </cell>
          <cell r="T5">
            <v>207</v>
          </cell>
          <cell r="U5">
            <v>20</v>
          </cell>
          <cell r="V5">
            <v>26</v>
          </cell>
          <cell r="W5">
            <v>171</v>
          </cell>
          <cell r="X5">
            <v>26</v>
          </cell>
          <cell r="Y5">
            <v>8</v>
          </cell>
          <cell r="Z5">
            <v>411</v>
          </cell>
          <cell r="AA5">
            <v>8</v>
          </cell>
          <cell r="AB5" t="str">
            <v>np</v>
          </cell>
          <cell r="AC5">
            <v>0</v>
          </cell>
          <cell r="AD5" t="str">
            <v>np</v>
          </cell>
          <cell r="AE5">
            <v>26</v>
          </cell>
          <cell r="AF5">
            <v>310</v>
          </cell>
          <cell r="AG5">
            <v>26</v>
          </cell>
          <cell r="AH5" t="str">
            <v>np</v>
          </cell>
          <cell r="AI5">
            <v>0</v>
          </cell>
          <cell r="AJ5" t="str">
            <v>np</v>
          </cell>
          <cell r="AK5">
            <v>15</v>
          </cell>
          <cell r="AL5">
            <v>502</v>
          </cell>
          <cell r="AM5">
            <v>15</v>
          </cell>
          <cell r="AS5">
            <v>278</v>
          </cell>
        </row>
        <row r="6">
          <cell r="C6" t="str">
            <v>Woodhouse, Enoch</v>
          </cell>
          <cell r="D6">
            <v>1985</v>
          </cell>
          <cell r="E6">
            <v>2604</v>
          </cell>
          <cell r="F6">
            <v>252</v>
          </cell>
          <cell r="G6">
            <v>171.25</v>
          </cell>
          <cell r="H6">
            <v>3</v>
          </cell>
          <cell r="I6">
            <v>340</v>
          </cell>
          <cell r="J6">
            <v>6</v>
          </cell>
          <cell r="K6">
            <v>278</v>
          </cell>
          <cell r="L6">
            <v>3</v>
          </cell>
          <cell r="M6">
            <v>340</v>
          </cell>
          <cell r="N6">
            <v>3</v>
          </cell>
          <cell r="O6">
            <v>340</v>
          </cell>
          <cell r="P6">
            <v>15</v>
          </cell>
          <cell r="Q6">
            <v>301</v>
          </cell>
          <cell r="R6">
            <v>15</v>
          </cell>
          <cell r="S6" t="str">
            <v>np</v>
          </cell>
          <cell r="T6">
            <v>0</v>
          </cell>
          <cell r="U6" t="str">
            <v>np</v>
          </cell>
          <cell r="V6">
            <v>11</v>
          </cell>
          <cell r="W6">
            <v>319</v>
          </cell>
          <cell r="X6">
            <v>11</v>
          </cell>
          <cell r="Y6">
            <v>9</v>
          </cell>
          <cell r="Z6">
            <v>321</v>
          </cell>
          <cell r="AA6">
            <v>9</v>
          </cell>
          <cell r="AB6" t="str">
            <v>np</v>
          </cell>
          <cell r="AC6">
            <v>0</v>
          </cell>
          <cell r="AD6" t="str">
            <v>np</v>
          </cell>
          <cell r="AE6">
            <v>35</v>
          </cell>
          <cell r="AF6">
            <v>265</v>
          </cell>
          <cell r="AG6">
            <v>35</v>
          </cell>
          <cell r="AH6">
            <v>12</v>
          </cell>
          <cell r="AI6">
            <v>575</v>
          </cell>
          <cell r="AJ6">
            <v>12</v>
          </cell>
          <cell r="AK6" t="str">
            <v>np</v>
          </cell>
          <cell r="AL6">
            <v>0</v>
          </cell>
          <cell r="AM6" t="str">
            <v>np</v>
          </cell>
          <cell r="AS6">
            <v>340</v>
          </cell>
        </row>
        <row r="7">
          <cell r="C7" t="str">
            <v>Meyers, Brendan J</v>
          </cell>
          <cell r="D7">
            <v>1988</v>
          </cell>
          <cell r="E7">
            <v>1974</v>
          </cell>
          <cell r="H7">
            <v>3</v>
          </cell>
          <cell r="I7">
            <v>340</v>
          </cell>
          <cell r="J7">
            <v>13</v>
          </cell>
          <cell r="K7">
            <v>203</v>
          </cell>
          <cell r="L7">
            <v>8</v>
          </cell>
          <cell r="M7">
            <v>274</v>
          </cell>
          <cell r="N7">
            <v>1</v>
          </cell>
          <cell r="O7">
            <v>400</v>
          </cell>
          <cell r="P7">
            <v>3</v>
          </cell>
          <cell r="Q7">
            <v>510</v>
          </cell>
          <cell r="R7">
            <v>3</v>
          </cell>
          <cell r="S7">
            <v>23</v>
          </cell>
          <cell r="T7">
            <v>204</v>
          </cell>
          <cell r="U7">
            <v>23</v>
          </cell>
          <cell r="V7">
            <v>32</v>
          </cell>
          <cell r="W7">
            <v>165</v>
          </cell>
          <cell r="X7">
            <v>32</v>
          </cell>
          <cell r="Y7">
            <v>26.5</v>
          </cell>
          <cell r="Z7">
            <v>170.5</v>
          </cell>
          <cell r="AA7">
            <v>26.5</v>
          </cell>
          <cell r="AB7" t="str">
            <v>np</v>
          </cell>
          <cell r="AC7">
            <v>0</v>
          </cell>
          <cell r="AD7" t="str">
            <v>np</v>
          </cell>
          <cell r="AE7">
            <v>41</v>
          </cell>
          <cell r="AF7">
            <v>235</v>
          </cell>
          <cell r="AG7">
            <v>41</v>
          </cell>
          <cell r="AH7">
            <v>44.33</v>
          </cell>
          <cell r="AI7">
            <v>215</v>
          </cell>
          <cell r="AJ7">
            <v>44.33</v>
          </cell>
          <cell r="AK7" t="str">
            <v>np</v>
          </cell>
          <cell r="AL7">
            <v>0</v>
          </cell>
          <cell r="AM7" t="str">
            <v>np</v>
          </cell>
          <cell r="AS7">
            <v>340</v>
          </cell>
        </row>
        <row r="8">
          <cell r="C8" t="str">
            <v>Habermann, Blake</v>
          </cell>
          <cell r="D8">
            <v>1985</v>
          </cell>
          <cell r="E8">
            <v>1686</v>
          </cell>
          <cell r="H8">
            <v>5</v>
          </cell>
          <cell r="I8">
            <v>280</v>
          </cell>
          <cell r="J8">
            <v>15</v>
          </cell>
          <cell r="K8">
            <v>201</v>
          </cell>
          <cell r="L8">
            <v>2</v>
          </cell>
          <cell r="M8">
            <v>368</v>
          </cell>
          <cell r="N8">
            <v>11</v>
          </cell>
          <cell r="O8">
            <v>212</v>
          </cell>
          <cell r="P8">
            <v>8</v>
          </cell>
          <cell r="Q8">
            <v>411</v>
          </cell>
          <cell r="R8">
            <v>8</v>
          </cell>
          <cell r="S8">
            <v>19</v>
          </cell>
          <cell r="T8">
            <v>208</v>
          </cell>
          <cell r="U8">
            <v>19</v>
          </cell>
          <cell r="V8" t="str">
            <v>np</v>
          </cell>
          <cell r="W8">
            <v>0</v>
          </cell>
          <cell r="X8" t="str">
            <v>np</v>
          </cell>
          <cell r="Y8" t="str">
            <v>np</v>
          </cell>
          <cell r="Z8">
            <v>0</v>
          </cell>
          <cell r="AA8" t="str">
            <v>np</v>
          </cell>
          <cell r="AB8" t="str">
            <v>np</v>
          </cell>
          <cell r="AC8">
            <v>0</v>
          </cell>
          <cell r="AD8" t="str">
            <v>np</v>
          </cell>
          <cell r="AE8" t="str">
            <v>np</v>
          </cell>
          <cell r="AF8">
            <v>0</v>
          </cell>
          <cell r="AG8" t="str">
            <v>np</v>
          </cell>
          <cell r="AH8">
            <v>17</v>
          </cell>
          <cell r="AI8">
            <v>415</v>
          </cell>
          <cell r="AJ8">
            <v>17</v>
          </cell>
          <cell r="AK8" t="str">
            <v>np</v>
          </cell>
          <cell r="AL8">
            <v>0</v>
          </cell>
          <cell r="AM8" t="str">
            <v>np</v>
          </cell>
          <cell r="AS8">
            <v>280</v>
          </cell>
        </row>
        <row r="9">
          <cell r="C9" t="str">
            <v>Galligan, Michael J</v>
          </cell>
          <cell r="D9">
            <v>1985</v>
          </cell>
          <cell r="E9">
            <v>1624</v>
          </cell>
          <cell r="H9">
            <v>8</v>
          </cell>
          <cell r="I9">
            <v>274</v>
          </cell>
          <cell r="J9">
            <v>14</v>
          </cell>
          <cell r="K9">
            <v>202</v>
          </cell>
          <cell r="L9">
            <v>3</v>
          </cell>
          <cell r="M9">
            <v>340</v>
          </cell>
          <cell r="N9">
            <v>7.5</v>
          </cell>
          <cell r="O9">
            <v>275</v>
          </cell>
          <cell r="P9">
            <v>3</v>
          </cell>
          <cell r="Q9">
            <v>510</v>
          </cell>
          <cell r="R9">
            <v>3</v>
          </cell>
          <cell r="S9">
            <v>30</v>
          </cell>
          <cell r="T9">
            <v>167</v>
          </cell>
          <cell r="U9">
            <v>30</v>
          </cell>
          <cell r="V9">
            <v>18</v>
          </cell>
          <cell r="W9">
            <v>209</v>
          </cell>
          <cell r="X9">
            <v>18</v>
          </cell>
          <cell r="Y9">
            <v>28</v>
          </cell>
          <cell r="Z9">
            <v>169</v>
          </cell>
          <cell r="AA9">
            <v>28</v>
          </cell>
          <cell r="AB9" t="str">
            <v>np</v>
          </cell>
          <cell r="AC9">
            <v>0</v>
          </cell>
          <cell r="AD9" t="str">
            <v>np</v>
          </cell>
          <cell r="AE9" t="str">
            <v>np</v>
          </cell>
          <cell r="AF9">
            <v>0</v>
          </cell>
          <cell r="AG9" t="str">
            <v>np</v>
          </cell>
          <cell r="AH9">
            <v>43</v>
          </cell>
          <cell r="AI9">
            <v>225</v>
          </cell>
          <cell r="AJ9">
            <v>43</v>
          </cell>
          <cell r="AK9" t="str">
            <v>np</v>
          </cell>
          <cell r="AL9">
            <v>0</v>
          </cell>
          <cell r="AM9" t="str">
            <v>np</v>
          </cell>
          <cell r="AS9">
            <v>274</v>
          </cell>
        </row>
        <row r="10">
          <cell r="C10" t="str">
            <v>Patterson, Hunter</v>
          </cell>
          <cell r="D10">
            <v>1985</v>
          </cell>
          <cell r="E10">
            <v>1247</v>
          </cell>
          <cell r="H10">
            <v>15</v>
          </cell>
          <cell r="I10">
            <v>201</v>
          </cell>
          <cell r="J10">
            <v>18</v>
          </cell>
          <cell r="K10">
            <v>139</v>
          </cell>
          <cell r="L10">
            <v>17</v>
          </cell>
          <cell r="M10">
            <v>140</v>
          </cell>
          <cell r="N10">
            <v>15</v>
          </cell>
          <cell r="O10">
            <v>201</v>
          </cell>
          <cell r="P10">
            <v>10</v>
          </cell>
          <cell r="Q10">
            <v>320</v>
          </cell>
          <cell r="R10">
            <v>10</v>
          </cell>
          <cell r="S10" t="str">
            <v>np</v>
          </cell>
          <cell r="T10">
            <v>0</v>
          </cell>
          <cell r="U10" t="str">
            <v>np</v>
          </cell>
          <cell r="V10" t="str">
            <v>np</v>
          </cell>
          <cell r="W10">
            <v>0</v>
          </cell>
          <cell r="X10" t="str">
            <v>np</v>
          </cell>
          <cell r="Y10" t="str">
            <v>np</v>
          </cell>
          <cell r="Z10">
            <v>0</v>
          </cell>
          <cell r="AA10" t="str">
            <v>np</v>
          </cell>
          <cell r="AB10" t="str">
            <v>np</v>
          </cell>
          <cell r="AC10">
            <v>0</v>
          </cell>
          <cell r="AD10" t="str">
            <v>np</v>
          </cell>
          <cell r="AE10" t="str">
            <v>np</v>
          </cell>
          <cell r="AF10">
            <v>0</v>
          </cell>
          <cell r="AG10" t="str">
            <v>np</v>
          </cell>
          <cell r="AH10">
            <v>23</v>
          </cell>
          <cell r="AI10">
            <v>385</v>
          </cell>
          <cell r="AJ10">
            <v>23</v>
          </cell>
          <cell r="AK10" t="str">
            <v>np</v>
          </cell>
          <cell r="AL10">
            <v>0</v>
          </cell>
          <cell r="AM10" t="str">
            <v>np</v>
          </cell>
          <cell r="AS10">
            <v>201</v>
          </cell>
        </row>
        <row r="11">
          <cell r="C11" t="str">
            <v>Anderson, Meade H</v>
          </cell>
          <cell r="D11">
            <v>1985</v>
          </cell>
          <cell r="E11">
            <v>1114</v>
          </cell>
          <cell r="H11">
            <v>1</v>
          </cell>
          <cell r="I11">
            <v>400</v>
          </cell>
          <cell r="J11" t="str">
            <v>np</v>
          </cell>
          <cell r="K11">
            <v>0</v>
          </cell>
          <cell r="L11">
            <v>32</v>
          </cell>
          <cell r="M11">
            <v>110</v>
          </cell>
          <cell r="N11">
            <v>13</v>
          </cell>
          <cell r="O11">
            <v>203</v>
          </cell>
          <cell r="P11" t="str">
            <v>np</v>
          </cell>
          <cell r="Q11">
            <v>0</v>
          </cell>
          <cell r="R11" t="str">
            <v>np</v>
          </cell>
          <cell r="S11" t="str">
            <v>np</v>
          </cell>
          <cell r="T11">
            <v>0</v>
          </cell>
          <cell r="U11" t="str">
            <v>np</v>
          </cell>
          <cell r="V11" t="str">
            <v>np</v>
          </cell>
          <cell r="W11">
            <v>0</v>
          </cell>
          <cell r="X11" t="str">
            <v>np</v>
          </cell>
          <cell r="Y11">
            <v>26.5</v>
          </cell>
          <cell r="Z11">
            <v>170.5</v>
          </cell>
          <cell r="AA11">
            <v>26.5</v>
          </cell>
          <cell r="AB11" t="str">
            <v>np</v>
          </cell>
          <cell r="AC11">
            <v>0</v>
          </cell>
          <cell r="AD11" t="str">
            <v>np</v>
          </cell>
          <cell r="AE11">
            <v>42</v>
          </cell>
          <cell r="AF11">
            <v>230</v>
          </cell>
          <cell r="AG11">
            <v>42</v>
          </cell>
          <cell r="AH11" t="str">
            <v>np</v>
          </cell>
          <cell r="AI11">
            <v>0</v>
          </cell>
          <cell r="AJ11" t="str">
            <v>np</v>
          </cell>
          <cell r="AK11" t="str">
            <v>np</v>
          </cell>
          <cell r="AL11">
            <v>0</v>
          </cell>
          <cell r="AM11" t="str">
            <v>np</v>
          </cell>
          <cell r="AS11">
            <v>400</v>
          </cell>
        </row>
        <row r="12">
          <cell r="C12" t="str">
            <v>Taylor, Jesse E</v>
          </cell>
          <cell r="D12">
            <v>1985</v>
          </cell>
          <cell r="E12">
            <v>927</v>
          </cell>
          <cell r="H12">
            <v>13</v>
          </cell>
          <cell r="I12">
            <v>203</v>
          </cell>
          <cell r="J12">
            <v>8</v>
          </cell>
          <cell r="K12">
            <v>274</v>
          </cell>
          <cell r="L12">
            <v>29</v>
          </cell>
          <cell r="M12">
            <v>113</v>
          </cell>
          <cell r="N12">
            <v>6</v>
          </cell>
          <cell r="O12">
            <v>278</v>
          </cell>
          <cell r="P12">
            <v>25</v>
          </cell>
          <cell r="Q12">
            <v>172</v>
          </cell>
          <cell r="R12">
            <v>25</v>
          </cell>
          <cell r="S12">
            <v>31</v>
          </cell>
          <cell r="T12">
            <v>166</v>
          </cell>
          <cell r="U12">
            <v>31</v>
          </cell>
          <cell r="V12" t="str">
            <v>np</v>
          </cell>
          <cell r="W12">
            <v>0</v>
          </cell>
          <cell r="X12" t="str">
            <v>np</v>
          </cell>
          <cell r="Y12" t="str">
            <v>np</v>
          </cell>
          <cell r="Z12">
            <v>0</v>
          </cell>
          <cell r="AA12" t="str">
            <v>np</v>
          </cell>
          <cell r="AB12" t="str">
            <v>np</v>
          </cell>
          <cell r="AC12">
            <v>0</v>
          </cell>
          <cell r="AD12" t="str">
            <v>np</v>
          </cell>
          <cell r="AE12" t="str">
            <v>np</v>
          </cell>
          <cell r="AF12">
            <v>0</v>
          </cell>
          <cell r="AG12" t="str">
            <v>np</v>
          </cell>
          <cell r="AH12" t="str">
            <v>np</v>
          </cell>
          <cell r="AI12">
            <v>0</v>
          </cell>
          <cell r="AJ12" t="str">
            <v>np</v>
          </cell>
          <cell r="AK12" t="str">
            <v>np</v>
          </cell>
          <cell r="AL12">
            <v>0</v>
          </cell>
          <cell r="AM12" t="str">
            <v>np</v>
          </cell>
          <cell r="AS12">
            <v>203</v>
          </cell>
        </row>
        <row r="13">
          <cell r="C13" t="str">
            <v>Kershaw, Clinton E</v>
          </cell>
          <cell r="D13">
            <v>1987</v>
          </cell>
          <cell r="E13">
            <v>801</v>
          </cell>
          <cell r="H13">
            <v>7</v>
          </cell>
          <cell r="I13">
            <v>276</v>
          </cell>
          <cell r="J13" t="str">
            <v>np</v>
          </cell>
          <cell r="K13">
            <v>0</v>
          </cell>
          <cell r="L13">
            <v>31</v>
          </cell>
          <cell r="M13">
            <v>111</v>
          </cell>
          <cell r="N13">
            <v>12</v>
          </cell>
          <cell r="O13">
            <v>211</v>
          </cell>
          <cell r="P13">
            <v>24</v>
          </cell>
          <cell r="Q13">
            <v>203</v>
          </cell>
          <cell r="R13">
            <v>24</v>
          </cell>
          <cell r="S13" t="str">
            <v>np</v>
          </cell>
          <cell r="T13">
            <v>0</v>
          </cell>
          <cell r="U13" t="str">
            <v>np</v>
          </cell>
          <cell r="V13" t="str">
            <v>np</v>
          </cell>
          <cell r="W13">
            <v>0</v>
          </cell>
          <cell r="X13" t="str">
            <v>np</v>
          </cell>
          <cell r="Y13" t="str">
            <v>np</v>
          </cell>
          <cell r="Z13">
            <v>0</v>
          </cell>
          <cell r="AA13" t="str">
            <v>np</v>
          </cell>
          <cell r="AB13" t="str">
            <v>np</v>
          </cell>
          <cell r="AC13">
            <v>0</v>
          </cell>
          <cell r="AD13" t="str">
            <v>np</v>
          </cell>
          <cell r="AE13" t="str">
            <v>np</v>
          </cell>
          <cell r="AF13">
            <v>0</v>
          </cell>
          <cell r="AG13" t="str">
            <v>np</v>
          </cell>
          <cell r="AH13" t="str">
            <v>np</v>
          </cell>
          <cell r="AI13">
            <v>0</v>
          </cell>
          <cell r="AJ13" t="str">
            <v>np</v>
          </cell>
          <cell r="AK13" t="str">
            <v>np</v>
          </cell>
          <cell r="AL13">
            <v>0</v>
          </cell>
          <cell r="AM13" t="str">
            <v>np</v>
          </cell>
          <cell r="AS13">
            <v>276</v>
          </cell>
        </row>
        <row r="14">
          <cell r="C14" t="str">
            <v>Kline, Jared M</v>
          </cell>
          <cell r="D14">
            <v>1985</v>
          </cell>
          <cell r="E14">
            <v>713</v>
          </cell>
          <cell r="H14">
            <v>21</v>
          </cell>
          <cell r="I14">
            <v>136</v>
          </cell>
          <cell r="J14">
            <v>23</v>
          </cell>
          <cell r="K14">
            <v>134</v>
          </cell>
          <cell r="L14">
            <v>21</v>
          </cell>
          <cell r="M14">
            <v>136</v>
          </cell>
          <cell r="N14">
            <v>7.5</v>
          </cell>
          <cell r="O14">
            <v>275</v>
          </cell>
          <cell r="P14">
            <v>31</v>
          </cell>
          <cell r="Q14">
            <v>166</v>
          </cell>
          <cell r="R14">
            <v>31</v>
          </cell>
          <cell r="S14" t="str">
            <v>np</v>
          </cell>
          <cell r="T14">
            <v>0</v>
          </cell>
          <cell r="U14" t="str">
            <v>np</v>
          </cell>
          <cell r="V14" t="str">
            <v>np</v>
          </cell>
          <cell r="W14">
            <v>0</v>
          </cell>
          <cell r="X14" t="str">
            <v>np</v>
          </cell>
          <cell r="Y14" t="str">
            <v>np</v>
          </cell>
          <cell r="Z14">
            <v>0</v>
          </cell>
          <cell r="AA14" t="str">
            <v>np</v>
          </cell>
          <cell r="AB14" t="str">
            <v>np</v>
          </cell>
          <cell r="AC14">
            <v>0</v>
          </cell>
          <cell r="AD14" t="str">
            <v>np</v>
          </cell>
          <cell r="AE14" t="str">
            <v>np</v>
          </cell>
          <cell r="AF14">
            <v>0</v>
          </cell>
          <cell r="AG14" t="str">
            <v>np</v>
          </cell>
          <cell r="AH14" t="str">
            <v>np</v>
          </cell>
          <cell r="AI14">
            <v>0</v>
          </cell>
          <cell r="AJ14" t="str">
            <v>np</v>
          </cell>
          <cell r="AK14" t="str">
            <v>np</v>
          </cell>
          <cell r="AL14">
            <v>0</v>
          </cell>
          <cell r="AM14" t="str">
            <v>np</v>
          </cell>
          <cell r="AS14">
            <v>136</v>
          </cell>
        </row>
        <row r="15">
          <cell r="C15" t="str">
            <v>Chen, Calvin</v>
          </cell>
          <cell r="D15">
            <v>1985</v>
          </cell>
          <cell r="E15">
            <v>678</v>
          </cell>
          <cell r="H15">
            <v>14</v>
          </cell>
          <cell r="I15">
            <v>202</v>
          </cell>
          <cell r="J15">
            <v>22</v>
          </cell>
          <cell r="K15">
            <v>135</v>
          </cell>
          <cell r="L15">
            <v>22</v>
          </cell>
          <cell r="M15">
            <v>135</v>
          </cell>
          <cell r="N15">
            <v>22</v>
          </cell>
          <cell r="O15">
            <v>135</v>
          </cell>
          <cell r="P15">
            <v>21</v>
          </cell>
          <cell r="Q15">
            <v>206</v>
          </cell>
          <cell r="R15">
            <v>21</v>
          </cell>
          <cell r="S15" t="str">
            <v>np</v>
          </cell>
          <cell r="T15">
            <v>0</v>
          </cell>
          <cell r="U15" t="str">
            <v>np</v>
          </cell>
          <cell r="V15" t="str">
            <v>np</v>
          </cell>
          <cell r="W15">
            <v>0</v>
          </cell>
          <cell r="X15" t="str">
            <v>np</v>
          </cell>
          <cell r="Y15" t="str">
            <v>np</v>
          </cell>
          <cell r="Z15">
            <v>0</v>
          </cell>
          <cell r="AA15" t="str">
            <v>np</v>
          </cell>
          <cell r="AB15" t="str">
            <v>np</v>
          </cell>
          <cell r="AC15">
            <v>0</v>
          </cell>
          <cell r="AD15" t="str">
            <v>np</v>
          </cell>
          <cell r="AE15" t="str">
            <v>np</v>
          </cell>
          <cell r="AF15">
            <v>0</v>
          </cell>
          <cell r="AG15" t="str">
            <v>np</v>
          </cell>
          <cell r="AH15" t="str">
            <v>np</v>
          </cell>
          <cell r="AI15">
            <v>0</v>
          </cell>
          <cell r="AJ15" t="str">
            <v>np</v>
          </cell>
          <cell r="AK15" t="str">
            <v>np</v>
          </cell>
          <cell r="AL15">
            <v>0</v>
          </cell>
          <cell r="AM15" t="str">
            <v>np</v>
          </cell>
          <cell r="AS15">
            <v>202</v>
          </cell>
        </row>
        <row r="16">
          <cell r="C16" t="str">
            <v>Berkowsky, Ronald W</v>
          </cell>
          <cell r="D16">
            <v>1986</v>
          </cell>
          <cell r="E16">
            <v>654</v>
          </cell>
          <cell r="H16">
            <v>19</v>
          </cell>
          <cell r="I16">
            <v>138</v>
          </cell>
          <cell r="J16" t="str">
            <v>np</v>
          </cell>
          <cell r="K16">
            <v>0</v>
          </cell>
          <cell r="L16" t="str">
            <v>np</v>
          </cell>
          <cell r="M16">
            <v>0</v>
          </cell>
          <cell r="N16">
            <v>20</v>
          </cell>
          <cell r="O16">
            <v>137</v>
          </cell>
          <cell r="P16">
            <v>20</v>
          </cell>
          <cell r="Q16">
            <v>207</v>
          </cell>
          <cell r="R16">
            <v>20</v>
          </cell>
          <cell r="S16" t="str">
            <v>np</v>
          </cell>
          <cell r="T16">
            <v>0</v>
          </cell>
          <cell r="U16" t="str">
            <v>np</v>
          </cell>
          <cell r="V16">
            <v>25</v>
          </cell>
          <cell r="W16">
            <v>172</v>
          </cell>
          <cell r="X16">
            <v>25</v>
          </cell>
          <cell r="Y16" t="str">
            <v>np</v>
          </cell>
          <cell r="Z16">
            <v>0</v>
          </cell>
          <cell r="AA16" t="str">
            <v>np</v>
          </cell>
          <cell r="AB16" t="str">
            <v>np</v>
          </cell>
          <cell r="AC16">
            <v>0</v>
          </cell>
          <cell r="AD16" t="str">
            <v>np</v>
          </cell>
          <cell r="AE16" t="str">
            <v>np</v>
          </cell>
          <cell r="AF16">
            <v>0</v>
          </cell>
          <cell r="AG16" t="str">
            <v>np</v>
          </cell>
          <cell r="AH16" t="str">
            <v>np</v>
          </cell>
          <cell r="AI16">
            <v>0</v>
          </cell>
          <cell r="AJ16" t="str">
            <v>np</v>
          </cell>
          <cell r="AK16" t="str">
            <v>np</v>
          </cell>
          <cell r="AL16">
            <v>0</v>
          </cell>
          <cell r="AM16" t="str">
            <v>np</v>
          </cell>
          <cell r="AS16">
            <v>138</v>
          </cell>
        </row>
        <row r="17">
          <cell r="C17" t="str">
            <v>Miner, Parker J</v>
          </cell>
          <cell r="D17">
            <v>1986</v>
          </cell>
          <cell r="E17">
            <v>595</v>
          </cell>
          <cell r="H17">
            <v>9</v>
          </cell>
          <cell r="I17">
            <v>214</v>
          </cell>
          <cell r="J17">
            <v>11</v>
          </cell>
          <cell r="K17">
            <v>212</v>
          </cell>
          <cell r="L17" t="str">
            <v>np</v>
          </cell>
          <cell r="M17">
            <v>0</v>
          </cell>
          <cell r="N17" t="str">
            <v>np</v>
          </cell>
          <cell r="O17">
            <v>0</v>
          </cell>
          <cell r="P17">
            <v>28</v>
          </cell>
          <cell r="Q17">
            <v>169</v>
          </cell>
          <cell r="R17">
            <v>28</v>
          </cell>
          <cell r="S17" t="str">
            <v>np</v>
          </cell>
          <cell r="T17">
            <v>0</v>
          </cell>
          <cell r="U17" t="str">
            <v>np</v>
          </cell>
          <cell r="V17" t="str">
            <v>np</v>
          </cell>
          <cell r="W17">
            <v>0</v>
          </cell>
          <cell r="X17" t="str">
            <v>np</v>
          </cell>
          <cell r="Y17" t="str">
            <v>np</v>
          </cell>
          <cell r="Z17">
            <v>0</v>
          </cell>
          <cell r="AA17" t="str">
            <v>np</v>
          </cell>
          <cell r="AB17" t="str">
            <v>np</v>
          </cell>
          <cell r="AC17">
            <v>0</v>
          </cell>
          <cell r="AD17" t="str">
            <v>np</v>
          </cell>
          <cell r="AE17" t="str">
            <v>np</v>
          </cell>
          <cell r="AF17">
            <v>0</v>
          </cell>
          <cell r="AG17" t="str">
            <v>np</v>
          </cell>
          <cell r="AH17" t="str">
            <v>np</v>
          </cell>
          <cell r="AI17">
            <v>0</v>
          </cell>
          <cell r="AJ17" t="str">
            <v>np</v>
          </cell>
          <cell r="AK17" t="str">
            <v>np</v>
          </cell>
          <cell r="AL17">
            <v>0</v>
          </cell>
          <cell r="AM17" t="str">
            <v>np</v>
          </cell>
          <cell r="AS17">
            <v>214</v>
          </cell>
        </row>
        <row r="18">
          <cell r="C18" t="str">
            <v>Stauble, Cory</v>
          </cell>
          <cell r="D18">
            <v>1986</v>
          </cell>
          <cell r="E18">
            <v>552</v>
          </cell>
          <cell r="H18">
            <v>20</v>
          </cell>
          <cell r="I18">
            <v>137</v>
          </cell>
          <cell r="J18">
            <v>19</v>
          </cell>
          <cell r="K18">
            <v>138</v>
          </cell>
          <cell r="L18">
            <v>20</v>
          </cell>
          <cell r="M18">
            <v>137</v>
          </cell>
          <cell r="N18">
            <v>17</v>
          </cell>
          <cell r="O18">
            <v>140</v>
          </cell>
          <cell r="P18" t="str">
            <v>np</v>
          </cell>
          <cell r="Q18">
            <v>0</v>
          </cell>
          <cell r="R18" t="e">
            <v>#N/A</v>
          </cell>
          <cell r="S18" t="str">
            <v>np</v>
          </cell>
          <cell r="T18">
            <v>0</v>
          </cell>
          <cell r="U18" t="e">
            <v>#N/A</v>
          </cell>
          <cell r="V18" t="str">
            <v>np</v>
          </cell>
          <cell r="W18">
            <v>0</v>
          </cell>
          <cell r="X18" t="e">
            <v>#N/A</v>
          </cell>
          <cell r="Y18" t="str">
            <v>np</v>
          </cell>
          <cell r="Z18">
            <v>0</v>
          </cell>
          <cell r="AA18" t="e">
            <v>#N/A</v>
          </cell>
          <cell r="AB18" t="str">
            <v>np</v>
          </cell>
          <cell r="AC18">
            <v>0</v>
          </cell>
          <cell r="AD18" t="e">
            <v>#N/A</v>
          </cell>
          <cell r="AE18" t="str">
            <v>np</v>
          </cell>
          <cell r="AF18">
            <v>0</v>
          </cell>
          <cell r="AG18" t="e">
            <v>#N/A</v>
          </cell>
          <cell r="AH18" t="str">
            <v>np</v>
          </cell>
          <cell r="AI18">
            <v>0</v>
          </cell>
          <cell r="AJ18" t="e">
            <v>#N/A</v>
          </cell>
          <cell r="AK18" t="str">
            <v>np</v>
          </cell>
          <cell r="AL18">
            <v>0</v>
          </cell>
          <cell r="AM18" t="e">
            <v>#N/A</v>
          </cell>
          <cell r="AS18">
            <v>137</v>
          </cell>
        </row>
        <row r="19">
          <cell r="C19" t="str">
            <v>Hennig, Tommy A</v>
          </cell>
          <cell r="D19">
            <v>1986</v>
          </cell>
          <cell r="E19">
            <v>456</v>
          </cell>
          <cell r="H19">
            <v>18</v>
          </cell>
          <cell r="I19">
            <v>139</v>
          </cell>
          <cell r="J19">
            <v>26</v>
          </cell>
          <cell r="K19">
            <v>116</v>
          </cell>
          <cell r="L19">
            <v>15.5</v>
          </cell>
          <cell r="M19">
            <v>200.5</v>
          </cell>
          <cell r="N19" t="str">
            <v>np</v>
          </cell>
          <cell r="O19">
            <v>0</v>
          </cell>
          <cell r="P19" t="str">
            <v>np</v>
          </cell>
          <cell r="Q19">
            <v>0</v>
          </cell>
          <cell r="R19" t="e">
            <v>#N/A</v>
          </cell>
          <cell r="S19" t="str">
            <v>np</v>
          </cell>
          <cell r="T19">
            <v>0</v>
          </cell>
          <cell r="U19" t="e">
            <v>#N/A</v>
          </cell>
          <cell r="V19" t="str">
            <v>np</v>
          </cell>
          <cell r="W19">
            <v>0</v>
          </cell>
          <cell r="X19" t="e">
            <v>#N/A</v>
          </cell>
          <cell r="Y19" t="str">
            <v>np</v>
          </cell>
          <cell r="Z19">
            <v>0</v>
          </cell>
          <cell r="AA19" t="e">
            <v>#N/A</v>
          </cell>
          <cell r="AB19" t="str">
            <v>np</v>
          </cell>
          <cell r="AC19">
            <v>0</v>
          </cell>
          <cell r="AD19" t="e">
            <v>#N/A</v>
          </cell>
          <cell r="AE19" t="str">
            <v>np</v>
          </cell>
          <cell r="AF19">
            <v>0</v>
          </cell>
          <cell r="AG19" t="e">
            <v>#N/A</v>
          </cell>
          <cell r="AH19" t="str">
            <v>np</v>
          </cell>
          <cell r="AI19">
            <v>0</v>
          </cell>
          <cell r="AJ19" t="e">
            <v>#N/A</v>
          </cell>
          <cell r="AK19" t="str">
            <v>np</v>
          </cell>
          <cell r="AL19">
            <v>0</v>
          </cell>
          <cell r="AM19" t="e">
            <v>#N/A</v>
          </cell>
          <cell r="AS19">
            <v>139</v>
          </cell>
        </row>
        <row r="20">
          <cell r="C20" t="str">
            <v>Wunderlich, Sam R</v>
          </cell>
          <cell r="D20">
            <v>1985</v>
          </cell>
          <cell r="E20">
            <v>437</v>
          </cell>
          <cell r="H20">
            <v>23</v>
          </cell>
          <cell r="I20">
            <v>134</v>
          </cell>
          <cell r="J20" t="str">
            <v>np</v>
          </cell>
          <cell r="K20">
            <v>0</v>
          </cell>
          <cell r="L20" t="str">
            <v>np</v>
          </cell>
          <cell r="M20">
            <v>0</v>
          </cell>
          <cell r="N20">
            <v>24</v>
          </cell>
          <cell r="O20">
            <v>133</v>
          </cell>
          <cell r="P20">
            <v>27</v>
          </cell>
          <cell r="Q20">
            <v>170</v>
          </cell>
          <cell r="R20">
            <v>27</v>
          </cell>
          <cell r="S20" t="str">
            <v>np</v>
          </cell>
          <cell r="T20">
            <v>0</v>
          </cell>
          <cell r="U20" t="str">
            <v>np</v>
          </cell>
          <cell r="V20" t="str">
            <v>np</v>
          </cell>
          <cell r="W20">
            <v>0</v>
          </cell>
          <cell r="X20" t="str">
            <v>np</v>
          </cell>
          <cell r="Y20" t="str">
            <v>np</v>
          </cell>
          <cell r="Z20">
            <v>0</v>
          </cell>
          <cell r="AA20" t="str">
            <v>np</v>
          </cell>
          <cell r="AB20" t="str">
            <v>np</v>
          </cell>
          <cell r="AC20">
            <v>0</v>
          </cell>
          <cell r="AD20" t="str">
            <v>np</v>
          </cell>
          <cell r="AE20" t="str">
            <v>np</v>
          </cell>
          <cell r="AF20">
            <v>0</v>
          </cell>
          <cell r="AG20" t="str">
            <v>np</v>
          </cell>
          <cell r="AH20" t="str">
            <v>np</v>
          </cell>
          <cell r="AI20">
            <v>0</v>
          </cell>
          <cell r="AJ20" t="str">
            <v>np</v>
          </cell>
          <cell r="AK20" t="str">
            <v>np</v>
          </cell>
          <cell r="AL20">
            <v>0</v>
          </cell>
          <cell r="AM20" t="str">
            <v>np</v>
          </cell>
          <cell r="AS20">
            <v>134</v>
          </cell>
        </row>
        <row r="21">
          <cell r="C21" t="str">
            <v>Hohensee, Douglas G</v>
          </cell>
          <cell r="D21">
            <v>1986</v>
          </cell>
          <cell r="E21">
            <v>402</v>
          </cell>
          <cell r="H21">
            <v>27</v>
          </cell>
          <cell r="I21">
            <v>115</v>
          </cell>
          <cell r="J21" t="str">
            <v>np</v>
          </cell>
          <cell r="K21">
            <v>0</v>
          </cell>
          <cell r="L21">
            <v>26</v>
          </cell>
          <cell r="M21">
            <v>116</v>
          </cell>
          <cell r="N21" t="str">
            <v>np</v>
          </cell>
          <cell r="O21">
            <v>0</v>
          </cell>
          <cell r="P21">
            <v>26</v>
          </cell>
          <cell r="Q21">
            <v>171</v>
          </cell>
          <cell r="R21">
            <v>26</v>
          </cell>
          <cell r="S21" t="str">
            <v>np</v>
          </cell>
          <cell r="T21">
            <v>0</v>
          </cell>
          <cell r="U21" t="str">
            <v>np</v>
          </cell>
          <cell r="V21" t="str">
            <v>np</v>
          </cell>
          <cell r="W21">
            <v>0</v>
          </cell>
          <cell r="X21" t="str">
            <v>np</v>
          </cell>
          <cell r="Y21" t="str">
            <v>np</v>
          </cell>
          <cell r="Z21">
            <v>0</v>
          </cell>
          <cell r="AA21" t="str">
            <v>np</v>
          </cell>
          <cell r="AB21" t="str">
            <v>np</v>
          </cell>
          <cell r="AC21">
            <v>0</v>
          </cell>
          <cell r="AD21" t="str">
            <v>np</v>
          </cell>
          <cell r="AE21" t="str">
            <v>np</v>
          </cell>
          <cell r="AF21">
            <v>0</v>
          </cell>
          <cell r="AG21" t="str">
            <v>np</v>
          </cell>
          <cell r="AH21" t="str">
            <v>np</v>
          </cell>
          <cell r="AI21">
            <v>0</v>
          </cell>
          <cell r="AJ21" t="str">
            <v>np</v>
          </cell>
          <cell r="AK21" t="str">
            <v>np</v>
          </cell>
          <cell r="AL21">
            <v>0</v>
          </cell>
          <cell r="AM21" t="str">
            <v>np</v>
          </cell>
          <cell r="AS21">
            <v>115</v>
          </cell>
        </row>
        <row r="22">
          <cell r="C22" t="str">
            <v>Lombardo, Benjamin</v>
          </cell>
          <cell r="D22">
            <v>1986</v>
          </cell>
          <cell r="E22">
            <v>347</v>
          </cell>
          <cell r="H22">
            <v>10</v>
          </cell>
          <cell r="I22">
            <v>213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>
            <v>23</v>
          </cell>
          <cell r="O22">
            <v>134</v>
          </cell>
          <cell r="P22" t="str">
            <v>np</v>
          </cell>
          <cell r="Q22">
            <v>0</v>
          </cell>
          <cell r="R22" t="e">
            <v>#N/A</v>
          </cell>
          <cell r="S22" t="str">
            <v>np</v>
          </cell>
          <cell r="T22">
            <v>0</v>
          </cell>
          <cell r="U22" t="e">
            <v>#N/A</v>
          </cell>
          <cell r="V22" t="str">
            <v>np</v>
          </cell>
          <cell r="W22">
            <v>0</v>
          </cell>
          <cell r="X22" t="e">
            <v>#N/A</v>
          </cell>
          <cell r="Y22" t="str">
            <v>np</v>
          </cell>
          <cell r="Z22">
            <v>0</v>
          </cell>
          <cell r="AA22" t="e">
            <v>#N/A</v>
          </cell>
          <cell r="AB22" t="str">
            <v>np</v>
          </cell>
          <cell r="AC22">
            <v>0</v>
          </cell>
          <cell r="AD22" t="e">
            <v>#N/A</v>
          </cell>
          <cell r="AE22" t="str">
            <v>np</v>
          </cell>
          <cell r="AF22">
            <v>0</v>
          </cell>
          <cell r="AG22" t="e">
            <v>#N/A</v>
          </cell>
          <cell r="AH22" t="str">
            <v>np</v>
          </cell>
          <cell r="AI22">
            <v>0</v>
          </cell>
          <cell r="AJ22" t="e">
            <v>#N/A</v>
          </cell>
          <cell r="AK22" t="str">
            <v>np</v>
          </cell>
          <cell r="AL22">
            <v>0</v>
          </cell>
          <cell r="AM22" t="e">
            <v>#N/A</v>
          </cell>
          <cell r="AS22">
            <v>213</v>
          </cell>
        </row>
        <row r="23">
          <cell r="C23" t="str">
            <v>Horanyi, Andras</v>
          </cell>
          <cell r="D23">
            <v>1986</v>
          </cell>
          <cell r="E23">
            <v>345</v>
          </cell>
          <cell r="H23">
            <v>11</v>
          </cell>
          <cell r="I23">
            <v>212</v>
          </cell>
          <cell r="J23">
            <v>24</v>
          </cell>
          <cell r="K23">
            <v>133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P23" t="str">
            <v>np</v>
          </cell>
          <cell r="Q23">
            <v>0</v>
          </cell>
          <cell r="R23" t="e">
            <v>#N/A</v>
          </cell>
          <cell r="S23" t="str">
            <v>np</v>
          </cell>
          <cell r="T23">
            <v>0</v>
          </cell>
          <cell r="U23" t="e">
            <v>#N/A</v>
          </cell>
          <cell r="V23" t="str">
            <v>np</v>
          </cell>
          <cell r="W23">
            <v>0</v>
          </cell>
          <cell r="X23" t="e">
            <v>#N/A</v>
          </cell>
          <cell r="Y23" t="str">
            <v>np</v>
          </cell>
          <cell r="Z23">
            <v>0</v>
          </cell>
          <cell r="AA23" t="e">
            <v>#N/A</v>
          </cell>
          <cell r="AB23" t="str">
            <v>np</v>
          </cell>
          <cell r="AC23">
            <v>0</v>
          </cell>
          <cell r="AD23" t="e">
            <v>#N/A</v>
          </cell>
          <cell r="AE23" t="str">
            <v>np</v>
          </cell>
          <cell r="AF23">
            <v>0</v>
          </cell>
          <cell r="AG23" t="e">
            <v>#N/A</v>
          </cell>
          <cell r="AH23" t="str">
            <v>np</v>
          </cell>
          <cell r="AI23">
            <v>0</v>
          </cell>
          <cell r="AJ23" t="e">
            <v>#N/A</v>
          </cell>
          <cell r="AK23" t="str">
            <v>np</v>
          </cell>
          <cell r="AL23">
            <v>0</v>
          </cell>
          <cell r="AM23" t="e">
            <v>#N/A</v>
          </cell>
          <cell r="AS23">
            <v>212</v>
          </cell>
        </row>
        <row r="24">
          <cell r="C24" t="str">
            <v>Lepold, Joshua E</v>
          </cell>
          <cell r="D24">
            <v>1987</v>
          </cell>
          <cell r="E24">
            <v>326</v>
          </cell>
          <cell r="H24">
            <v>12</v>
          </cell>
          <cell r="I24">
            <v>211</v>
          </cell>
          <cell r="J24" t="str">
            <v>np</v>
          </cell>
          <cell r="K24">
            <v>0</v>
          </cell>
          <cell r="L24">
            <v>27</v>
          </cell>
          <cell r="M24">
            <v>115</v>
          </cell>
          <cell r="N24" t="str">
            <v>np</v>
          </cell>
          <cell r="O24">
            <v>0</v>
          </cell>
          <cell r="P24" t="str">
            <v>np</v>
          </cell>
          <cell r="Q24">
            <v>0</v>
          </cell>
          <cell r="R24" t="e">
            <v>#N/A</v>
          </cell>
          <cell r="S24" t="str">
            <v>np</v>
          </cell>
          <cell r="T24">
            <v>0</v>
          </cell>
          <cell r="U24" t="e">
            <v>#N/A</v>
          </cell>
          <cell r="V24" t="str">
            <v>np</v>
          </cell>
          <cell r="W24">
            <v>0</v>
          </cell>
          <cell r="X24" t="e">
            <v>#N/A</v>
          </cell>
          <cell r="Y24" t="str">
            <v>np</v>
          </cell>
          <cell r="Z24">
            <v>0</v>
          </cell>
          <cell r="AA24" t="e">
            <v>#N/A</v>
          </cell>
          <cell r="AB24" t="str">
            <v>np</v>
          </cell>
          <cell r="AC24">
            <v>0</v>
          </cell>
          <cell r="AD24" t="e">
            <v>#N/A</v>
          </cell>
          <cell r="AE24" t="str">
            <v>np</v>
          </cell>
          <cell r="AF24">
            <v>0</v>
          </cell>
          <cell r="AG24" t="e">
            <v>#N/A</v>
          </cell>
          <cell r="AH24" t="str">
            <v>np</v>
          </cell>
          <cell r="AI24">
            <v>0</v>
          </cell>
          <cell r="AJ24" t="e">
            <v>#N/A</v>
          </cell>
          <cell r="AK24" t="str">
            <v>np</v>
          </cell>
          <cell r="AL24">
            <v>0</v>
          </cell>
          <cell r="AM24" t="e">
            <v>#N/A</v>
          </cell>
          <cell r="AS24">
            <v>211</v>
          </cell>
        </row>
        <row r="25">
          <cell r="C25" t="str">
            <v>Lee, Vincent (Tiger)</v>
          </cell>
          <cell r="D25">
            <v>1986</v>
          </cell>
          <cell r="E25">
            <v>310</v>
          </cell>
          <cell r="H25">
            <v>16</v>
          </cell>
          <cell r="I25">
            <v>200</v>
          </cell>
          <cell r="J25">
            <v>32</v>
          </cell>
          <cell r="K25">
            <v>110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str">
            <v>np</v>
          </cell>
          <cell r="Q25">
            <v>0</v>
          </cell>
          <cell r="R25" t="e">
            <v>#N/A</v>
          </cell>
          <cell r="S25" t="str">
            <v>np</v>
          </cell>
          <cell r="T25">
            <v>0</v>
          </cell>
          <cell r="U25" t="e">
            <v>#N/A</v>
          </cell>
          <cell r="V25" t="str">
            <v>np</v>
          </cell>
          <cell r="W25">
            <v>0</v>
          </cell>
          <cell r="X25" t="e">
            <v>#N/A</v>
          </cell>
          <cell r="Y25" t="str">
            <v>np</v>
          </cell>
          <cell r="Z25">
            <v>0</v>
          </cell>
          <cell r="AA25" t="e">
            <v>#N/A</v>
          </cell>
          <cell r="AB25" t="str">
            <v>np</v>
          </cell>
          <cell r="AC25">
            <v>0</v>
          </cell>
          <cell r="AD25" t="e">
            <v>#N/A</v>
          </cell>
          <cell r="AE25" t="str">
            <v>np</v>
          </cell>
          <cell r="AF25">
            <v>0</v>
          </cell>
          <cell r="AG25" t="e">
            <v>#N/A</v>
          </cell>
          <cell r="AH25" t="str">
            <v>np</v>
          </cell>
          <cell r="AI25">
            <v>0</v>
          </cell>
          <cell r="AJ25" t="e">
            <v>#N/A</v>
          </cell>
          <cell r="AK25" t="str">
            <v>np</v>
          </cell>
          <cell r="AL25">
            <v>0</v>
          </cell>
          <cell r="AM25" t="e">
            <v>#N/A</v>
          </cell>
          <cell r="AS25">
            <v>200</v>
          </cell>
        </row>
        <row r="26">
          <cell r="C26" t="str">
            <v>Maeda, Shintaro S*</v>
          </cell>
          <cell r="D26">
            <v>1985</v>
          </cell>
          <cell r="E26">
            <v>253</v>
          </cell>
          <cell r="H26">
            <v>25.5</v>
          </cell>
          <cell r="I26">
            <v>116.5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>
            <v>21</v>
          </cell>
          <cell r="O26">
            <v>136</v>
          </cell>
          <cell r="P26" t="str">
            <v>np</v>
          </cell>
          <cell r="Q26">
            <v>0</v>
          </cell>
          <cell r="R26" t="e">
            <v>#N/A</v>
          </cell>
          <cell r="S26" t="str">
            <v>np</v>
          </cell>
          <cell r="T26">
            <v>0</v>
          </cell>
          <cell r="U26" t="e">
            <v>#N/A</v>
          </cell>
          <cell r="V26" t="str">
            <v>np</v>
          </cell>
          <cell r="W26">
            <v>0</v>
          </cell>
          <cell r="X26" t="e">
            <v>#N/A</v>
          </cell>
          <cell r="Y26" t="str">
            <v>np</v>
          </cell>
          <cell r="Z26">
            <v>0</v>
          </cell>
          <cell r="AA26" t="e">
            <v>#N/A</v>
          </cell>
          <cell r="AB26" t="str">
            <v>np</v>
          </cell>
          <cell r="AC26">
            <v>0</v>
          </cell>
          <cell r="AD26" t="e">
            <v>#N/A</v>
          </cell>
          <cell r="AE26" t="str">
            <v>np</v>
          </cell>
          <cell r="AF26">
            <v>0</v>
          </cell>
          <cell r="AG26" t="e">
            <v>#N/A</v>
          </cell>
          <cell r="AH26" t="str">
            <v>np</v>
          </cell>
          <cell r="AI26">
            <v>0</v>
          </cell>
          <cell r="AJ26" t="e">
            <v>#N/A</v>
          </cell>
          <cell r="AK26" t="str">
            <v>np</v>
          </cell>
          <cell r="AL26">
            <v>0</v>
          </cell>
          <cell r="AM26" t="e">
            <v>#N/A</v>
          </cell>
          <cell r="AS26">
            <v>116.5</v>
          </cell>
        </row>
        <row r="27">
          <cell r="C27" t="str">
            <v>Kao, Alex H</v>
          </cell>
          <cell r="D27">
            <v>1985</v>
          </cell>
          <cell r="E27">
            <v>248</v>
          </cell>
          <cell r="H27">
            <v>22</v>
          </cell>
          <cell r="I27">
            <v>135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>
            <v>29</v>
          </cell>
          <cell r="O27">
            <v>113</v>
          </cell>
          <cell r="P27" t="str">
            <v>np</v>
          </cell>
          <cell r="Q27">
            <v>0</v>
          </cell>
          <cell r="R27" t="e">
            <v>#N/A</v>
          </cell>
          <cell r="S27" t="str">
            <v>np</v>
          </cell>
          <cell r="T27">
            <v>0</v>
          </cell>
          <cell r="U27" t="e">
            <v>#N/A</v>
          </cell>
          <cell r="V27" t="str">
            <v>np</v>
          </cell>
          <cell r="W27">
            <v>0</v>
          </cell>
          <cell r="X27" t="e">
            <v>#N/A</v>
          </cell>
          <cell r="Y27" t="str">
            <v>np</v>
          </cell>
          <cell r="Z27">
            <v>0</v>
          </cell>
          <cell r="AA27" t="e">
            <v>#N/A</v>
          </cell>
          <cell r="AB27" t="str">
            <v>np</v>
          </cell>
          <cell r="AC27">
            <v>0</v>
          </cell>
          <cell r="AD27" t="e">
            <v>#N/A</v>
          </cell>
          <cell r="AE27" t="str">
            <v>np</v>
          </cell>
          <cell r="AF27">
            <v>0</v>
          </cell>
          <cell r="AG27" t="e">
            <v>#N/A</v>
          </cell>
          <cell r="AH27" t="str">
            <v>np</v>
          </cell>
          <cell r="AI27">
            <v>0</v>
          </cell>
          <cell r="AJ27" t="e">
            <v>#N/A</v>
          </cell>
          <cell r="AK27" t="str">
            <v>np</v>
          </cell>
          <cell r="AL27">
            <v>0</v>
          </cell>
          <cell r="AM27" t="e">
            <v>#N/A</v>
          </cell>
          <cell r="AS27">
            <v>135</v>
          </cell>
        </row>
        <row r="28">
          <cell r="C28" t="str">
            <v>Godoy, Shey P</v>
          </cell>
          <cell r="D28">
            <v>1985</v>
          </cell>
          <cell r="E28">
            <v>228</v>
          </cell>
          <cell r="H28">
            <v>28</v>
          </cell>
          <cell r="I28">
            <v>114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>
            <v>28</v>
          </cell>
          <cell r="O28">
            <v>114</v>
          </cell>
          <cell r="P28" t="str">
            <v>np</v>
          </cell>
          <cell r="Q28">
            <v>0</v>
          </cell>
          <cell r="R28" t="e">
            <v>#N/A</v>
          </cell>
          <cell r="S28" t="str">
            <v>np</v>
          </cell>
          <cell r="T28">
            <v>0</v>
          </cell>
          <cell r="U28" t="e">
            <v>#N/A</v>
          </cell>
          <cell r="V28" t="str">
            <v>np</v>
          </cell>
          <cell r="W28">
            <v>0</v>
          </cell>
          <cell r="X28" t="e">
            <v>#N/A</v>
          </cell>
          <cell r="Y28" t="str">
            <v>np</v>
          </cell>
          <cell r="Z28">
            <v>0</v>
          </cell>
          <cell r="AA28" t="e">
            <v>#N/A</v>
          </cell>
          <cell r="AB28" t="str">
            <v>np</v>
          </cell>
          <cell r="AC28">
            <v>0</v>
          </cell>
          <cell r="AD28" t="e">
            <v>#N/A</v>
          </cell>
          <cell r="AE28" t="str">
            <v>np</v>
          </cell>
          <cell r="AF28">
            <v>0</v>
          </cell>
          <cell r="AG28" t="e">
            <v>#N/A</v>
          </cell>
          <cell r="AH28" t="str">
            <v>np</v>
          </cell>
          <cell r="AI28">
            <v>0</v>
          </cell>
          <cell r="AJ28" t="e">
            <v>#N/A</v>
          </cell>
          <cell r="AK28" t="str">
            <v>np</v>
          </cell>
          <cell r="AL28">
            <v>0</v>
          </cell>
          <cell r="AM28" t="e">
            <v>#N/A</v>
          </cell>
          <cell r="AS28">
            <v>114</v>
          </cell>
        </row>
        <row r="29">
          <cell r="C29" t="str">
            <v>Kubik, Mark W</v>
          </cell>
          <cell r="D29">
            <v>1987</v>
          </cell>
          <cell r="E29">
            <v>225</v>
          </cell>
          <cell r="H29">
            <v>32</v>
          </cell>
          <cell r="I29">
            <v>110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>
            <v>27</v>
          </cell>
          <cell r="O29">
            <v>115</v>
          </cell>
          <cell r="P29" t="str">
            <v>np</v>
          </cell>
          <cell r="Q29">
            <v>0</v>
          </cell>
          <cell r="R29" t="e">
            <v>#N/A</v>
          </cell>
          <cell r="S29" t="str">
            <v>np</v>
          </cell>
          <cell r="T29">
            <v>0</v>
          </cell>
          <cell r="U29" t="e">
            <v>#N/A</v>
          </cell>
          <cell r="V29" t="str">
            <v>np</v>
          </cell>
          <cell r="W29">
            <v>0</v>
          </cell>
          <cell r="X29" t="e">
            <v>#N/A</v>
          </cell>
          <cell r="Y29" t="str">
            <v>np</v>
          </cell>
          <cell r="Z29">
            <v>0</v>
          </cell>
          <cell r="AA29" t="e">
            <v>#N/A</v>
          </cell>
          <cell r="AB29" t="str">
            <v>np</v>
          </cell>
          <cell r="AC29">
            <v>0</v>
          </cell>
          <cell r="AD29" t="e">
            <v>#N/A</v>
          </cell>
          <cell r="AE29" t="str">
            <v>np</v>
          </cell>
          <cell r="AF29">
            <v>0</v>
          </cell>
          <cell r="AG29" t="e">
            <v>#N/A</v>
          </cell>
          <cell r="AH29" t="str">
            <v>np</v>
          </cell>
          <cell r="AI29">
            <v>0</v>
          </cell>
          <cell r="AJ29" t="e">
            <v>#N/A</v>
          </cell>
          <cell r="AK29" t="str">
            <v>np</v>
          </cell>
          <cell r="AL29">
            <v>0</v>
          </cell>
          <cell r="AM29" t="e">
            <v>#N/A</v>
          </cell>
          <cell r="AS29">
            <v>110</v>
          </cell>
        </row>
        <row r="30">
          <cell r="C30" t="str">
            <v>Miner, Nigel S</v>
          </cell>
          <cell r="D30">
            <v>1985</v>
          </cell>
          <cell r="E30">
            <v>223</v>
          </cell>
          <cell r="H30" t="str">
            <v>np</v>
          </cell>
          <cell r="I30">
            <v>0</v>
          </cell>
          <cell r="J30">
            <v>31</v>
          </cell>
          <cell r="K30">
            <v>111</v>
          </cell>
          <cell r="L30">
            <v>30</v>
          </cell>
          <cell r="M30">
            <v>112</v>
          </cell>
          <cell r="N30" t="str">
            <v>np</v>
          </cell>
          <cell r="O30">
            <v>0</v>
          </cell>
          <cell r="P30" t="str">
            <v>np</v>
          </cell>
          <cell r="Q30">
            <v>0</v>
          </cell>
          <cell r="R30" t="e">
            <v>#N/A</v>
          </cell>
          <cell r="S30" t="str">
            <v>np</v>
          </cell>
          <cell r="T30">
            <v>0</v>
          </cell>
          <cell r="U30" t="e">
            <v>#N/A</v>
          </cell>
          <cell r="V30" t="str">
            <v>np</v>
          </cell>
          <cell r="W30">
            <v>0</v>
          </cell>
          <cell r="X30" t="e">
            <v>#N/A</v>
          </cell>
          <cell r="Y30" t="str">
            <v>np</v>
          </cell>
          <cell r="Z30">
            <v>0</v>
          </cell>
          <cell r="AA30" t="e">
            <v>#N/A</v>
          </cell>
          <cell r="AB30" t="str">
            <v>np</v>
          </cell>
          <cell r="AC30">
            <v>0</v>
          </cell>
          <cell r="AD30" t="e">
            <v>#N/A</v>
          </cell>
          <cell r="AE30" t="str">
            <v>np</v>
          </cell>
          <cell r="AF30">
            <v>0</v>
          </cell>
          <cell r="AG30" t="e">
            <v>#N/A</v>
          </cell>
          <cell r="AH30" t="str">
            <v>np</v>
          </cell>
          <cell r="AI30">
            <v>0</v>
          </cell>
          <cell r="AJ30" t="e">
            <v>#N/A</v>
          </cell>
          <cell r="AK30" t="str">
            <v>np</v>
          </cell>
          <cell r="AL30">
            <v>0</v>
          </cell>
          <cell r="AM30" t="e">
            <v>#N/A</v>
          </cell>
          <cell r="AS30">
            <v>0</v>
          </cell>
        </row>
        <row r="31">
          <cell r="C31" t="str">
            <v>Hendricks, Benjamin J</v>
          </cell>
          <cell r="D31">
            <v>1985</v>
          </cell>
          <cell r="E31">
            <v>205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>
            <v>22</v>
          </cell>
          <cell r="Q31">
            <v>205</v>
          </cell>
          <cell r="R31">
            <v>22</v>
          </cell>
          <cell r="S31" t="str">
            <v>np</v>
          </cell>
          <cell r="T31">
            <v>0</v>
          </cell>
          <cell r="U31" t="str">
            <v>np</v>
          </cell>
          <cell r="V31" t="str">
            <v>np</v>
          </cell>
          <cell r="W31">
            <v>0</v>
          </cell>
          <cell r="X31" t="str">
            <v>np</v>
          </cell>
          <cell r="Y31" t="str">
            <v>np</v>
          </cell>
          <cell r="Z31">
            <v>0</v>
          </cell>
          <cell r="AA31" t="str">
            <v>np</v>
          </cell>
          <cell r="AB31" t="str">
            <v>np</v>
          </cell>
          <cell r="AC31">
            <v>0</v>
          </cell>
          <cell r="AD31" t="str">
            <v>np</v>
          </cell>
          <cell r="AE31" t="str">
            <v>np</v>
          </cell>
          <cell r="AF31">
            <v>0</v>
          </cell>
          <cell r="AG31" t="str">
            <v>np</v>
          </cell>
          <cell r="AH31" t="str">
            <v>np</v>
          </cell>
          <cell r="AI31">
            <v>0</v>
          </cell>
          <cell r="AJ31" t="str">
            <v>np</v>
          </cell>
          <cell r="AK31" t="str">
            <v>np</v>
          </cell>
          <cell r="AL31">
            <v>0</v>
          </cell>
          <cell r="AM31" t="str">
            <v>np</v>
          </cell>
          <cell r="AS31">
            <v>0</v>
          </cell>
        </row>
        <row r="32">
          <cell r="C32" t="str">
            <v>Getz, Kurt A</v>
          </cell>
          <cell r="D32">
            <v>1988</v>
          </cell>
          <cell r="E32">
            <v>140</v>
          </cell>
          <cell r="H32">
            <v>17</v>
          </cell>
          <cell r="I32">
            <v>140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str">
            <v>np</v>
          </cell>
          <cell r="Q32">
            <v>0</v>
          </cell>
          <cell r="R32" t="e">
            <v>#N/A</v>
          </cell>
          <cell r="S32" t="str">
            <v>np</v>
          </cell>
          <cell r="T32">
            <v>0</v>
          </cell>
          <cell r="U32" t="e">
            <v>#N/A</v>
          </cell>
          <cell r="V32" t="str">
            <v>np</v>
          </cell>
          <cell r="W32">
            <v>0</v>
          </cell>
          <cell r="X32" t="e">
            <v>#N/A</v>
          </cell>
          <cell r="Y32" t="str">
            <v>np</v>
          </cell>
          <cell r="Z32">
            <v>0</v>
          </cell>
          <cell r="AA32" t="e">
            <v>#N/A</v>
          </cell>
          <cell r="AB32" t="str">
            <v>np</v>
          </cell>
          <cell r="AC32">
            <v>0</v>
          </cell>
          <cell r="AD32" t="e">
            <v>#N/A</v>
          </cell>
          <cell r="AE32" t="str">
            <v>np</v>
          </cell>
          <cell r="AF32">
            <v>0</v>
          </cell>
          <cell r="AG32" t="e">
            <v>#N/A</v>
          </cell>
          <cell r="AH32" t="str">
            <v>np</v>
          </cell>
          <cell r="AI32">
            <v>0</v>
          </cell>
          <cell r="AJ32" t="e">
            <v>#N/A</v>
          </cell>
          <cell r="AK32" t="str">
            <v>np</v>
          </cell>
          <cell r="AL32">
            <v>0</v>
          </cell>
          <cell r="AM32" t="e">
            <v>#N/A</v>
          </cell>
          <cell r="AS32">
            <v>140</v>
          </cell>
        </row>
        <row r="33">
          <cell r="C33" t="str">
            <v>Moss, Zachary</v>
          </cell>
          <cell r="D33">
            <v>1986</v>
          </cell>
          <cell r="E33">
            <v>137</v>
          </cell>
          <cell r="H33" t="str">
            <v>np</v>
          </cell>
          <cell r="I33">
            <v>0</v>
          </cell>
          <cell r="J33">
            <v>20</v>
          </cell>
          <cell r="K33">
            <v>137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str">
            <v>np</v>
          </cell>
          <cell r="Q33">
            <v>0</v>
          </cell>
          <cell r="R33" t="e">
            <v>#N/A</v>
          </cell>
          <cell r="S33" t="str">
            <v>np</v>
          </cell>
          <cell r="T33">
            <v>0</v>
          </cell>
          <cell r="U33" t="e">
            <v>#N/A</v>
          </cell>
          <cell r="V33" t="str">
            <v>np</v>
          </cell>
          <cell r="W33">
            <v>0</v>
          </cell>
          <cell r="X33" t="e">
            <v>#N/A</v>
          </cell>
          <cell r="Y33" t="str">
            <v>np</v>
          </cell>
          <cell r="Z33">
            <v>0</v>
          </cell>
          <cell r="AA33" t="e">
            <v>#N/A</v>
          </cell>
          <cell r="AB33" t="str">
            <v>np</v>
          </cell>
          <cell r="AC33">
            <v>0</v>
          </cell>
          <cell r="AD33" t="e">
            <v>#N/A</v>
          </cell>
          <cell r="AE33" t="str">
            <v>np</v>
          </cell>
          <cell r="AF33">
            <v>0</v>
          </cell>
          <cell r="AG33" t="e">
            <v>#N/A</v>
          </cell>
          <cell r="AH33" t="str">
            <v>np</v>
          </cell>
          <cell r="AI33">
            <v>0</v>
          </cell>
          <cell r="AJ33" t="e">
            <v>#N/A</v>
          </cell>
          <cell r="AK33" t="str">
            <v>np</v>
          </cell>
          <cell r="AL33">
            <v>0</v>
          </cell>
          <cell r="AM33" t="e">
            <v>#N/A</v>
          </cell>
          <cell r="AS33">
            <v>0</v>
          </cell>
        </row>
        <row r="34">
          <cell r="C34" t="str">
            <v>Yi, Edwin Y</v>
          </cell>
          <cell r="D34">
            <v>1985</v>
          </cell>
          <cell r="E34">
            <v>133</v>
          </cell>
          <cell r="H34">
            <v>24</v>
          </cell>
          <cell r="I34">
            <v>133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str">
            <v>np</v>
          </cell>
          <cell r="Q34">
            <v>0</v>
          </cell>
          <cell r="R34" t="e">
            <v>#N/A</v>
          </cell>
          <cell r="S34" t="str">
            <v>np</v>
          </cell>
          <cell r="T34">
            <v>0</v>
          </cell>
          <cell r="U34" t="e">
            <v>#N/A</v>
          </cell>
          <cell r="V34" t="str">
            <v>np</v>
          </cell>
          <cell r="W34">
            <v>0</v>
          </cell>
          <cell r="X34" t="e">
            <v>#N/A</v>
          </cell>
          <cell r="Y34" t="str">
            <v>np</v>
          </cell>
          <cell r="Z34">
            <v>0</v>
          </cell>
          <cell r="AA34" t="e">
            <v>#N/A</v>
          </cell>
          <cell r="AB34" t="str">
            <v>np</v>
          </cell>
          <cell r="AC34">
            <v>0</v>
          </cell>
          <cell r="AD34" t="e">
            <v>#N/A</v>
          </cell>
          <cell r="AE34" t="str">
            <v>np</v>
          </cell>
          <cell r="AF34">
            <v>0</v>
          </cell>
          <cell r="AG34" t="e">
            <v>#N/A</v>
          </cell>
          <cell r="AH34" t="str">
            <v>np</v>
          </cell>
          <cell r="AI34">
            <v>0</v>
          </cell>
          <cell r="AJ34" t="e">
            <v>#N/A</v>
          </cell>
          <cell r="AK34" t="str">
            <v>np</v>
          </cell>
          <cell r="AL34">
            <v>0</v>
          </cell>
          <cell r="AM34" t="e">
            <v>#N/A</v>
          </cell>
          <cell r="AS34">
            <v>133</v>
          </cell>
        </row>
        <row r="35">
          <cell r="C35" t="str">
            <v>Adjemian, Aaron E</v>
          </cell>
          <cell r="D35">
            <v>1985</v>
          </cell>
          <cell r="E35">
            <v>117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>
            <v>25</v>
          </cell>
          <cell r="O35">
            <v>117</v>
          </cell>
          <cell r="P35" t="str">
            <v>np</v>
          </cell>
          <cell r="Q35">
            <v>0</v>
          </cell>
          <cell r="R35" t="e">
            <v>#N/A</v>
          </cell>
          <cell r="S35" t="str">
            <v>np</v>
          </cell>
          <cell r="T35">
            <v>0</v>
          </cell>
          <cell r="U35" t="e">
            <v>#N/A</v>
          </cell>
          <cell r="V35" t="str">
            <v>np</v>
          </cell>
          <cell r="W35">
            <v>0</v>
          </cell>
          <cell r="X35" t="e">
            <v>#N/A</v>
          </cell>
          <cell r="Y35" t="str">
            <v>np</v>
          </cell>
          <cell r="Z35">
            <v>0</v>
          </cell>
          <cell r="AA35" t="e">
            <v>#N/A</v>
          </cell>
          <cell r="AB35" t="str">
            <v>np</v>
          </cell>
          <cell r="AC35">
            <v>0</v>
          </cell>
          <cell r="AD35" t="e">
            <v>#N/A</v>
          </cell>
          <cell r="AE35" t="str">
            <v>np</v>
          </cell>
          <cell r="AF35">
            <v>0</v>
          </cell>
          <cell r="AG35" t="e">
            <v>#N/A</v>
          </cell>
          <cell r="AH35" t="str">
            <v>np</v>
          </cell>
          <cell r="AI35">
            <v>0</v>
          </cell>
          <cell r="AJ35" t="e">
            <v>#N/A</v>
          </cell>
          <cell r="AK35" t="str">
            <v>np</v>
          </cell>
          <cell r="AL35">
            <v>0</v>
          </cell>
          <cell r="AM35" t="e">
            <v>#N/A</v>
          </cell>
          <cell r="AS35">
            <v>0</v>
          </cell>
        </row>
        <row r="36">
          <cell r="C36" t="str">
            <v>Louton, Alexander</v>
          </cell>
          <cell r="D36">
            <v>1987</v>
          </cell>
          <cell r="E36">
            <v>117</v>
          </cell>
          <cell r="H36">
            <v>25.5</v>
          </cell>
          <cell r="I36">
            <v>116.5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str">
            <v>np</v>
          </cell>
          <cell r="Q36">
            <v>0</v>
          </cell>
          <cell r="R36" t="e">
            <v>#N/A</v>
          </cell>
          <cell r="S36" t="str">
            <v>np</v>
          </cell>
          <cell r="T36">
            <v>0</v>
          </cell>
          <cell r="U36" t="e">
            <v>#N/A</v>
          </cell>
          <cell r="V36" t="str">
            <v>np</v>
          </cell>
          <cell r="W36">
            <v>0</v>
          </cell>
          <cell r="X36" t="e">
            <v>#N/A</v>
          </cell>
          <cell r="Y36" t="str">
            <v>np</v>
          </cell>
          <cell r="Z36">
            <v>0</v>
          </cell>
          <cell r="AA36" t="e">
            <v>#N/A</v>
          </cell>
          <cell r="AB36" t="str">
            <v>np</v>
          </cell>
          <cell r="AC36">
            <v>0</v>
          </cell>
          <cell r="AD36" t="e">
            <v>#N/A</v>
          </cell>
          <cell r="AE36" t="str">
            <v>np</v>
          </cell>
          <cell r="AF36">
            <v>0</v>
          </cell>
          <cell r="AG36" t="e">
            <v>#N/A</v>
          </cell>
          <cell r="AH36" t="str">
            <v>np</v>
          </cell>
          <cell r="AI36">
            <v>0</v>
          </cell>
          <cell r="AJ36" t="e">
            <v>#N/A</v>
          </cell>
          <cell r="AK36" t="str">
            <v>np</v>
          </cell>
          <cell r="AL36">
            <v>0</v>
          </cell>
          <cell r="AM36" t="e">
            <v>#N/A</v>
          </cell>
          <cell r="AS36">
            <v>116.5</v>
          </cell>
        </row>
        <row r="37">
          <cell r="C37" t="str">
            <v>Chinman, Nicholas</v>
          </cell>
          <cell r="D37">
            <v>1988</v>
          </cell>
          <cell r="E37">
            <v>113</v>
          </cell>
          <cell r="H37" t="str">
            <v>np</v>
          </cell>
          <cell r="I37">
            <v>0</v>
          </cell>
          <cell r="J37">
            <v>29</v>
          </cell>
          <cell r="K37">
            <v>113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str">
            <v>np</v>
          </cell>
          <cell r="Q37">
            <v>0</v>
          </cell>
          <cell r="R37" t="e">
            <v>#N/A</v>
          </cell>
          <cell r="S37" t="str">
            <v>np</v>
          </cell>
          <cell r="T37">
            <v>0</v>
          </cell>
          <cell r="U37" t="e">
            <v>#N/A</v>
          </cell>
          <cell r="V37" t="str">
            <v>np</v>
          </cell>
          <cell r="W37">
            <v>0</v>
          </cell>
          <cell r="X37" t="e">
            <v>#N/A</v>
          </cell>
          <cell r="Y37" t="str">
            <v>np</v>
          </cell>
          <cell r="Z37">
            <v>0</v>
          </cell>
          <cell r="AA37" t="e">
            <v>#N/A</v>
          </cell>
          <cell r="AB37" t="str">
            <v>np</v>
          </cell>
          <cell r="AC37">
            <v>0</v>
          </cell>
          <cell r="AD37" t="e">
            <v>#N/A</v>
          </cell>
          <cell r="AE37" t="str">
            <v>np</v>
          </cell>
          <cell r="AF37">
            <v>0</v>
          </cell>
          <cell r="AG37" t="e">
            <v>#N/A</v>
          </cell>
          <cell r="AH37" t="str">
            <v>np</v>
          </cell>
          <cell r="AI37">
            <v>0</v>
          </cell>
          <cell r="AJ37" t="e">
            <v>#N/A</v>
          </cell>
          <cell r="AK37" t="str">
            <v>np</v>
          </cell>
          <cell r="AL37">
            <v>0</v>
          </cell>
          <cell r="AM37" t="e">
            <v>#N/A</v>
          </cell>
          <cell r="AS37">
            <v>0</v>
          </cell>
        </row>
        <row r="38">
          <cell r="C38" t="str">
            <v>Kantor, Michael S</v>
          </cell>
          <cell r="D38">
            <v>1986</v>
          </cell>
          <cell r="E38">
            <v>113</v>
          </cell>
          <cell r="H38">
            <v>29</v>
          </cell>
          <cell r="I38">
            <v>113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str">
            <v>np</v>
          </cell>
          <cell r="Q38">
            <v>0</v>
          </cell>
          <cell r="R38" t="e">
            <v>#N/A</v>
          </cell>
          <cell r="S38" t="str">
            <v>np</v>
          </cell>
          <cell r="T38">
            <v>0</v>
          </cell>
          <cell r="U38" t="e">
            <v>#N/A</v>
          </cell>
          <cell r="V38" t="str">
            <v>np</v>
          </cell>
          <cell r="W38">
            <v>0</v>
          </cell>
          <cell r="X38" t="e">
            <v>#N/A</v>
          </cell>
          <cell r="Y38" t="str">
            <v>np</v>
          </cell>
          <cell r="Z38">
            <v>0</v>
          </cell>
          <cell r="AA38" t="e">
            <v>#N/A</v>
          </cell>
          <cell r="AB38" t="str">
            <v>np</v>
          </cell>
          <cell r="AC38">
            <v>0</v>
          </cell>
          <cell r="AD38" t="e">
            <v>#N/A</v>
          </cell>
          <cell r="AE38" t="str">
            <v>np</v>
          </cell>
          <cell r="AF38">
            <v>0</v>
          </cell>
          <cell r="AG38" t="e">
            <v>#N/A</v>
          </cell>
          <cell r="AH38" t="str">
            <v>np</v>
          </cell>
          <cell r="AI38">
            <v>0</v>
          </cell>
          <cell r="AJ38" t="e">
            <v>#N/A</v>
          </cell>
          <cell r="AK38" t="str">
            <v>np</v>
          </cell>
          <cell r="AL38">
            <v>0</v>
          </cell>
          <cell r="AM38" t="e">
            <v>#N/A</v>
          </cell>
          <cell r="AS38">
            <v>113</v>
          </cell>
        </row>
        <row r="39">
          <cell r="C39" t="str">
            <v>Baran, Payton R</v>
          </cell>
          <cell r="D39">
            <v>1986</v>
          </cell>
          <cell r="E39">
            <v>112</v>
          </cell>
          <cell r="H39">
            <v>30</v>
          </cell>
          <cell r="I39">
            <v>112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P39" t="str">
            <v>np</v>
          </cell>
          <cell r="Q39">
            <v>0</v>
          </cell>
          <cell r="R39" t="e">
            <v>#N/A</v>
          </cell>
          <cell r="S39" t="str">
            <v>np</v>
          </cell>
          <cell r="T39">
            <v>0</v>
          </cell>
          <cell r="U39" t="e">
            <v>#N/A</v>
          </cell>
          <cell r="V39" t="str">
            <v>np</v>
          </cell>
          <cell r="W39">
            <v>0</v>
          </cell>
          <cell r="X39" t="e">
            <v>#N/A</v>
          </cell>
          <cell r="Y39" t="str">
            <v>np</v>
          </cell>
          <cell r="Z39">
            <v>0</v>
          </cell>
          <cell r="AA39" t="e">
            <v>#N/A</v>
          </cell>
          <cell r="AB39" t="str">
            <v>np</v>
          </cell>
          <cell r="AC39">
            <v>0</v>
          </cell>
          <cell r="AD39" t="e">
            <v>#N/A</v>
          </cell>
          <cell r="AE39" t="str">
            <v>np</v>
          </cell>
          <cell r="AF39">
            <v>0</v>
          </cell>
          <cell r="AG39" t="e">
            <v>#N/A</v>
          </cell>
          <cell r="AH39" t="str">
            <v>np</v>
          </cell>
          <cell r="AI39">
            <v>0</v>
          </cell>
          <cell r="AJ39" t="e">
            <v>#N/A</v>
          </cell>
          <cell r="AK39" t="str">
            <v>np</v>
          </cell>
          <cell r="AL39">
            <v>0</v>
          </cell>
          <cell r="AM39" t="e">
            <v>#N/A</v>
          </cell>
          <cell r="AS39">
            <v>112</v>
          </cell>
        </row>
        <row r="40">
          <cell r="C40" t="str">
            <v>DiNapoli, Emerson T</v>
          </cell>
          <cell r="D40">
            <v>1986</v>
          </cell>
          <cell r="E40">
            <v>111</v>
          </cell>
          <cell r="H40">
            <v>31</v>
          </cell>
          <cell r="I40">
            <v>111</v>
          </cell>
          <cell r="J40" t="str">
            <v>np</v>
          </cell>
          <cell r="K40">
            <v>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P40" t="str">
            <v>np</v>
          </cell>
          <cell r="Q40">
            <v>0</v>
          </cell>
          <cell r="R40" t="e">
            <v>#N/A</v>
          </cell>
          <cell r="S40" t="str">
            <v>np</v>
          </cell>
          <cell r="T40">
            <v>0</v>
          </cell>
          <cell r="U40" t="e">
            <v>#N/A</v>
          </cell>
          <cell r="V40" t="str">
            <v>np</v>
          </cell>
          <cell r="W40">
            <v>0</v>
          </cell>
          <cell r="X40" t="e">
            <v>#N/A</v>
          </cell>
          <cell r="Y40" t="str">
            <v>np</v>
          </cell>
          <cell r="Z40">
            <v>0</v>
          </cell>
          <cell r="AA40" t="e">
            <v>#N/A</v>
          </cell>
          <cell r="AB40" t="str">
            <v>np</v>
          </cell>
          <cell r="AC40">
            <v>0</v>
          </cell>
          <cell r="AD40" t="e">
            <v>#N/A</v>
          </cell>
          <cell r="AE40" t="str">
            <v>np</v>
          </cell>
          <cell r="AF40">
            <v>0</v>
          </cell>
          <cell r="AG40" t="e">
            <v>#N/A</v>
          </cell>
          <cell r="AH40" t="str">
            <v>np</v>
          </cell>
          <cell r="AI40">
            <v>0</v>
          </cell>
          <cell r="AJ40" t="e">
            <v>#N/A</v>
          </cell>
          <cell r="AK40" t="str">
            <v>np</v>
          </cell>
          <cell r="AL40">
            <v>0</v>
          </cell>
          <cell r="AM40" t="e">
            <v>#N/A</v>
          </cell>
          <cell r="AS40">
            <v>111</v>
          </cell>
        </row>
        <row r="41">
          <cell r="C41" t="str">
            <v>Shadid, John W</v>
          </cell>
          <cell r="D41">
            <v>1986</v>
          </cell>
          <cell r="E41">
            <v>110</v>
          </cell>
          <cell r="H41" t="str">
            <v>np</v>
          </cell>
          <cell r="I41">
            <v>0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>
            <v>32</v>
          </cell>
          <cell r="O41">
            <v>110</v>
          </cell>
          <cell r="P41" t="str">
            <v>np</v>
          </cell>
          <cell r="Q41">
            <v>0</v>
          </cell>
          <cell r="R41" t="e">
            <v>#N/A</v>
          </cell>
          <cell r="S41" t="str">
            <v>np</v>
          </cell>
          <cell r="T41">
            <v>0</v>
          </cell>
          <cell r="U41" t="e">
            <v>#N/A</v>
          </cell>
          <cell r="V41" t="str">
            <v>np</v>
          </cell>
          <cell r="W41">
            <v>0</v>
          </cell>
          <cell r="X41" t="e">
            <v>#N/A</v>
          </cell>
          <cell r="Y41" t="str">
            <v>np</v>
          </cell>
          <cell r="Z41">
            <v>0</v>
          </cell>
          <cell r="AA41" t="e">
            <v>#N/A</v>
          </cell>
          <cell r="AB41" t="str">
            <v>np</v>
          </cell>
          <cell r="AC41">
            <v>0</v>
          </cell>
          <cell r="AD41" t="e">
            <v>#N/A</v>
          </cell>
          <cell r="AE41" t="str">
            <v>np</v>
          </cell>
          <cell r="AF41">
            <v>0</v>
          </cell>
          <cell r="AG41" t="e">
            <v>#N/A</v>
          </cell>
          <cell r="AH41" t="str">
            <v>np</v>
          </cell>
          <cell r="AI41">
            <v>0</v>
          </cell>
          <cell r="AJ41" t="e">
            <v>#N/A</v>
          </cell>
          <cell r="AK41" t="str">
            <v>np</v>
          </cell>
          <cell r="AL41">
            <v>0</v>
          </cell>
          <cell r="AM41" t="e">
            <v>#N/A</v>
          </cell>
          <cell r="AS41">
            <v>0</v>
          </cell>
        </row>
        <row r="43">
          <cell r="C43" t="str">
            <v>Group II Points</v>
          </cell>
          <cell r="L43" t="str">
            <v>Place</v>
          </cell>
          <cell r="M43" t="str">
            <v>Points</v>
          </cell>
        </row>
        <row r="44">
          <cell r="C44" t="str">
            <v>Perry, Cameron</v>
          </cell>
          <cell r="D44" t="str">
            <v>Cadet Worlds, Gdansk, POL, 4/11/01</v>
          </cell>
          <cell r="L44">
            <v>15</v>
          </cell>
          <cell r="M44">
            <v>404</v>
          </cell>
        </row>
        <row r="45">
          <cell r="C45" t="str">
            <v>Woodhouse, Enoch</v>
          </cell>
          <cell r="D45" t="str">
            <v>Cadet "B", Koblenz, GER, 10/22/00</v>
          </cell>
          <cell r="L45">
            <v>20</v>
          </cell>
          <cell r="M45">
            <v>171.25</v>
          </cell>
        </row>
        <row r="46">
          <cell r="C46" t="str">
            <v>Woodhouse, Enoch</v>
          </cell>
          <cell r="D46" t="str">
            <v>Cadet Worlds, Gdansk, POL, 4/11/01</v>
          </cell>
          <cell r="L46">
            <v>24</v>
          </cell>
          <cell r="M46">
            <v>252</v>
          </cell>
        </row>
      </sheetData>
      <sheetData sheetId="2">
        <row r="1">
          <cell r="H1" t="str">
            <v>2001 U16's</v>
          </cell>
          <cell r="J1" t="str">
            <v>Oct 2000 CDT</v>
          </cell>
          <cell r="L1" t="str">
            <v>Nov 2000 CDT</v>
          </cell>
          <cell r="N1" t="str">
            <v>2001 CDT JO's</v>
          </cell>
        </row>
        <row r="2">
          <cell r="H2" t="str">
            <v>D</v>
          </cell>
          <cell r="I2" t="str">
            <v>Summer&lt;BR&gt;2001&lt;BR&gt;U16</v>
          </cell>
          <cell r="J2" t="str">
            <v>D</v>
          </cell>
          <cell r="K2" t="str">
            <v>Oct 2000&lt;BR&gt;CADET%Oct 2001&lt;BR&gt;CADET</v>
          </cell>
          <cell r="L2" t="str">
            <v>D</v>
          </cell>
          <cell r="M2" t="str">
            <v>Nov 2000&lt;BR&gt;CADET%Nov 2001&lt;BR&gt;CADET</v>
          </cell>
          <cell r="N2" t="str">
            <v>D</v>
          </cell>
          <cell r="O2" t="str">
            <v>2001 JO^s&lt;BR&gt;CADET%2002 JO^s&lt;BR&gt;CADET</v>
          </cell>
        </row>
        <row r="3">
          <cell r="H3">
            <v>8</v>
          </cell>
          <cell r="I3">
            <v>5</v>
          </cell>
          <cell r="J3">
            <v>10</v>
          </cell>
          <cell r="K3">
            <v>5</v>
          </cell>
          <cell r="L3">
            <v>12</v>
          </cell>
          <cell r="M3">
            <v>5</v>
          </cell>
          <cell r="N3">
            <v>14</v>
          </cell>
          <cell r="O3">
            <v>5</v>
          </cell>
        </row>
        <row r="4">
          <cell r="C4" t="str">
            <v>Ghattas, Patrick E</v>
          </cell>
          <cell r="D4">
            <v>1985</v>
          </cell>
          <cell r="E4">
            <v>6153</v>
          </cell>
          <cell r="F4">
            <v>408</v>
          </cell>
          <cell r="G4">
            <v>2232</v>
          </cell>
          <cell r="H4">
            <v>1</v>
          </cell>
          <cell r="I4">
            <v>400</v>
          </cell>
          <cell r="J4" t="str">
            <v>np</v>
          </cell>
          <cell r="K4">
            <v>0</v>
          </cell>
          <cell r="L4">
            <v>3</v>
          </cell>
          <cell r="M4">
            <v>340</v>
          </cell>
          <cell r="N4">
            <v>2</v>
          </cell>
          <cell r="O4">
            <v>368</v>
          </cell>
          <cell r="P4">
            <v>5</v>
          </cell>
          <cell r="Q4">
            <v>420</v>
          </cell>
          <cell r="R4">
            <v>5</v>
          </cell>
          <cell r="S4">
            <v>2</v>
          </cell>
          <cell r="T4">
            <v>552</v>
          </cell>
          <cell r="U4">
            <v>2</v>
          </cell>
          <cell r="V4">
            <v>2</v>
          </cell>
          <cell r="W4">
            <v>552</v>
          </cell>
          <cell r="X4">
            <v>2</v>
          </cell>
          <cell r="Y4" t="str">
            <v>np</v>
          </cell>
          <cell r="Z4">
            <v>0</v>
          </cell>
          <cell r="AA4" t="str">
            <v>np</v>
          </cell>
          <cell r="AB4">
            <v>27</v>
          </cell>
          <cell r="AC4">
            <v>305</v>
          </cell>
          <cell r="AD4">
            <v>27</v>
          </cell>
          <cell r="AE4">
            <v>14</v>
          </cell>
          <cell r="AF4">
            <v>510</v>
          </cell>
          <cell r="AG4">
            <v>14</v>
          </cell>
          <cell r="AH4">
            <v>33.5</v>
          </cell>
          <cell r="AI4">
            <v>272.5</v>
          </cell>
          <cell r="AJ4">
            <v>33.5</v>
          </cell>
          <cell r="AK4">
            <v>15.5</v>
          </cell>
          <cell r="AL4">
            <v>501</v>
          </cell>
          <cell r="AM4">
            <v>15.5</v>
          </cell>
          <cell r="AS4">
            <v>400</v>
          </cell>
        </row>
        <row r="5">
          <cell r="C5" t="str">
            <v>Krul, Alexander</v>
          </cell>
          <cell r="D5">
            <v>1985</v>
          </cell>
          <cell r="E5">
            <v>4781</v>
          </cell>
          <cell r="G5">
            <v>845</v>
          </cell>
          <cell r="H5">
            <v>2</v>
          </cell>
          <cell r="I5">
            <v>368</v>
          </cell>
          <cell r="J5">
            <v>2</v>
          </cell>
          <cell r="K5">
            <v>368</v>
          </cell>
          <cell r="L5">
            <v>3</v>
          </cell>
          <cell r="M5">
            <v>340</v>
          </cell>
          <cell r="N5">
            <v>5</v>
          </cell>
          <cell r="O5">
            <v>280</v>
          </cell>
          <cell r="P5">
            <v>3</v>
          </cell>
          <cell r="Q5">
            <v>510</v>
          </cell>
          <cell r="R5">
            <v>3</v>
          </cell>
          <cell r="S5">
            <v>17.5</v>
          </cell>
          <cell r="T5">
            <v>209.5</v>
          </cell>
          <cell r="U5">
            <v>17.5</v>
          </cell>
          <cell r="V5">
            <v>18</v>
          </cell>
          <cell r="W5">
            <v>209</v>
          </cell>
          <cell r="X5">
            <v>18</v>
          </cell>
          <cell r="Y5">
            <v>9</v>
          </cell>
          <cell r="Z5">
            <v>321</v>
          </cell>
          <cell r="AA5">
            <v>9</v>
          </cell>
          <cell r="AB5">
            <v>16</v>
          </cell>
          <cell r="AC5">
            <v>480</v>
          </cell>
          <cell r="AD5">
            <v>16</v>
          </cell>
          <cell r="AE5">
            <v>15</v>
          </cell>
          <cell r="AF5">
            <v>495</v>
          </cell>
          <cell r="AG5">
            <v>15</v>
          </cell>
          <cell r="AH5">
            <v>12</v>
          </cell>
          <cell r="AI5">
            <v>575</v>
          </cell>
          <cell r="AJ5">
            <v>12</v>
          </cell>
          <cell r="AK5">
            <v>14</v>
          </cell>
          <cell r="AL5">
            <v>504</v>
          </cell>
          <cell r="AM5">
            <v>14</v>
          </cell>
          <cell r="AN5">
            <v>-636</v>
          </cell>
          <cell r="AS5">
            <v>368</v>
          </cell>
        </row>
        <row r="6">
          <cell r="C6" t="str">
            <v>Clement, Luther</v>
          </cell>
          <cell r="D6">
            <v>1985</v>
          </cell>
          <cell r="E6">
            <v>2991</v>
          </cell>
          <cell r="G6">
            <v>814</v>
          </cell>
          <cell r="H6">
            <v>7</v>
          </cell>
          <cell r="I6">
            <v>276</v>
          </cell>
          <cell r="J6">
            <v>3</v>
          </cell>
          <cell r="K6">
            <v>340</v>
          </cell>
          <cell r="L6">
            <v>1</v>
          </cell>
          <cell r="M6">
            <v>400</v>
          </cell>
          <cell r="N6" t="str">
            <v>np</v>
          </cell>
          <cell r="O6">
            <v>0</v>
          </cell>
          <cell r="P6">
            <v>6</v>
          </cell>
          <cell r="Q6">
            <v>417</v>
          </cell>
          <cell r="R6">
            <v>6</v>
          </cell>
          <cell r="S6">
            <v>12</v>
          </cell>
          <cell r="T6">
            <v>318</v>
          </cell>
          <cell r="U6">
            <v>12</v>
          </cell>
          <cell r="V6">
            <v>13</v>
          </cell>
          <cell r="W6">
            <v>303</v>
          </cell>
          <cell r="X6">
            <v>13</v>
          </cell>
          <cell r="Y6" t="str">
            <v>np</v>
          </cell>
          <cell r="Z6">
            <v>0</v>
          </cell>
          <cell r="AA6" t="str">
            <v>np</v>
          </cell>
          <cell r="AB6" t="str">
            <v>np</v>
          </cell>
          <cell r="AC6">
            <v>0</v>
          </cell>
          <cell r="AD6" t="str">
            <v>np</v>
          </cell>
          <cell r="AE6" t="str">
            <v>np</v>
          </cell>
          <cell r="AF6">
            <v>0</v>
          </cell>
          <cell r="AG6" t="str">
            <v>np</v>
          </cell>
          <cell r="AH6" t="str">
            <v>np</v>
          </cell>
          <cell r="AI6">
            <v>0</v>
          </cell>
          <cell r="AJ6" t="str">
            <v>np</v>
          </cell>
          <cell r="AK6" t="str">
            <v>np</v>
          </cell>
          <cell r="AL6">
            <v>0</v>
          </cell>
          <cell r="AM6" t="str">
            <v>np</v>
          </cell>
          <cell r="AN6">
            <v>-1020</v>
          </cell>
          <cell r="AS6">
            <v>276</v>
          </cell>
        </row>
        <row r="7">
          <cell r="C7" t="str">
            <v>Williams, James L</v>
          </cell>
          <cell r="D7">
            <v>1985</v>
          </cell>
          <cell r="E7">
            <v>2404</v>
          </cell>
          <cell r="H7">
            <v>13</v>
          </cell>
          <cell r="I7">
            <v>203</v>
          </cell>
          <cell r="J7">
            <v>9</v>
          </cell>
          <cell r="K7">
            <v>214</v>
          </cell>
          <cell r="L7">
            <v>11</v>
          </cell>
          <cell r="M7">
            <v>212</v>
          </cell>
          <cell r="N7">
            <v>9</v>
          </cell>
          <cell r="O7">
            <v>214</v>
          </cell>
          <cell r="P7">
            <v>16</v>
          </cell>
          <cell r="Q7">
            <v>300</v>
          </cell>
          <cell r="R7">
            <v>16</v>
          </cell>
          <cell r="S7">
            <v>21</v>
          </cell>
          <cell r="T7">
            <v>206</v>
          </cell>
          <cell r="U7">
            <v>21</v>
          </cell>
          <cell r="V7">
            <v>28</v>
          </cell>
          <cell r="W7">
            <v>169</v>
          </cell>
          <cell r="X7">
            <v>28</v>
          </cell>
          <cell r="Y7">
            <v>3</v>
          </cell>
          <cell r="Z7">
            <v>510</v>
          </cell>
          <cell r="AA7">
            <v>3</v>
          </cell>
          <cell r="AB7" t="str">
            <v>np</v>
          </cell>
          <cell r="AC7">
            <v>0</v>
          </cell>
          <cell r="AD7" t="str">
            <v>np</v>
          </cell>
          <cell r="AE7">
            <v>33</v>
          </cell>
          <cell r="AF7">
            <v>275</v>
          </cell>
          <cell r="AG7">
            <v>33</v>
          </cell>
          <cell r="AH7">
            <v>23</v>
          </cell>
          <cell r="AI7">
            <v>385</v>
          </cell>
          <cell r="AJ7">
            <v>23</v>
          </cell>
          <cell r="AK7">
            <v>13</v>
          </cell>
          <cell r="AL7">
            <v>506</v>
          </cell>
          <cell r="AM7">
            <v>13</v>
          </cell>
          <cell r="AS7">
            <v>203</v>
          </cell>
        </row>
        <row r="8">
          <cell r="C8" t="str">
            <v>Farr, Ian G</v>
          </cell>
          <cell r="D8">
            <v>1985</v>
          </cell>
          <cell r="E8">
            <v>2203</v>
          </cell>
          <cell r="G8">
            <v>166.25</v>
          </cell>
          <cell r="H8">
            <v>25</v>
          </cell>
          <cell r="I8">
            <v>117</v>
          </cell>
          <cell r="J8">
            <v>10</v>
          </cell>
          <cell r="K8">
            <v>213</v>
          </cell>
          <cell r="L8">
            <v>9.5</v>
          </cell>
          <cell r="M8">
            <v>213.5</v>
          </cell>
          <cell r="N8">
            <v>21</v>
          </cell>
          <cell r="O8">
            <v>136</v>
          </cell>
          <cell r="P8">
            <v>10</v>
          </cell>
          <cell r="Q8">
            <v>320</v>
          </cell>
          <cell r="R8">
            <v>10</v>
          </cell>
          <cell r="S8">
            <v>14</v>
          </cell>
          <cell r="T8">
            <v>302</v>
          </cell>
          <cell r="U8">
            <v>14</v>
          </cell>
          <cell r="V8">
            <v>23</v>
          </cell>
          <cell r="W8">
            <v>204</v>
          </cell>
          <cell r="X8">
            <v>23</v>
          </cell>
          <cell r="Y8">
            <v>15</v>
          </cell>
          <cell r="Z8">
            <v>301</v>
          </cell>
          <cell r="AA8">
            <v>15</v>
          </cell>
          <cell r="AB8" t="str">
            <v>np</v>
          </cell>
          <cell r="AC8">
            <v>0</v>
          </cell>
          <cell r="AD8" t="str">
            <v>np</v>
          </cell>
          <cell r="AE8">
            <v>29</v>
          </cell>
          <cell r="AF8">
            <v>295</v>
          </cell>
          <cell r="AG8">
            <v>29</v>
          </cell>
          <cell r="AH8">
            <v>10</v>
          </cell>
          <cell r="AI8">
            <v>605</v>
          </cell>
          <cell r="AJ8">
            <v>10</v>
          </cell>
          <cell r="AK8" t="str">
            <v>np</v>
          </cell>
          <cell r="AL8">
            <v>0</v>
          </cell>
          <cell r="AM8" t="str">
            <v>np</v>
          </cell>
          <cell r="AS8">
            <v>117</v>
          </cell>
        </row>
        <row r="9">
          <cell r="C9" t="str">
            <v>Paul, Jason</v>
          </cell>
          <cell r="D9">
            <v>1985</v>
          </cell>
          <cell r="E9">
            <v>2182</v>
          </cell>
          <cell r="H9">
            <v>9</v>
          </cell>
          <cell r="I9">
            <v>214</v>
          </cell>
          <cell r="J9" t="str">
            <v>np</v>
          </cell>
          <cell r="K9">
            <v>0</v>
          </cell>
          <cell r="L9">
            <v>25</v>
          </cell>
          <cell r="M9">
            <v>117</v>
          </cell>
          <cell r="N9" t="str">
            <v>np</v>
          </cell>
          <cell r="O9">
            <v>0</v>
          </cell>
          <cell r="P9">
            <v>15</v>
          </cell>
          <cell r="Q9">
            <v>301</v>
          </cell>
          <cell r="R9">
            <v>15</v>
          </cell>
          <cell r="S9">
            <v>26</v>
          </cell>
          <cell r="T9">
            <v>171</v>
          </cell>
          <cell r="U9">
            <v>26</v>
          </cell>
          <cell r="V9" t="str">
            <v>np</v>
          </cell>
          <cell r="W9">
            <v>0</v>
          </cell>
          <cell r="X9" t="str">
            <v>np</v>
          </cell>
          <cell r="Y9">
            <v>20</v>
          </cell>
          <cell r="Z9">
            <v>207</v>
          </cell>
          <cell r="AA9">
            <v>20</v>
          </cell>
          <cell r="AB9">
            <v>32</v>
          </cell>
          <cell r="AC9">
            <v>280</v>
          </cell>
          <cell r="AD9">
            <v>32</v>
          </cell>
          <cell r="AE9">
            <v>44</v>
          </cell>
          <cell r="AF9">
            <v>220</v>
          </cell>
          <cell r="AG9">
            <v>44</v>
          </cell>
          <cell r="AH9">
            <v>36</v>
          </cell>
          <cell r="AI9">
            <v>260</v>
          </cell>
          <cell r="AJ9">
            <v>36</v>
          </cell>
          <cell r="AK9">
            <v>12</v>
          </cell>
          <cell r="AL9">
            <v>529</v>
          </cell>
          <cell r="AM9">
            <v>12</v>
          </cell>
          <cell r="AS9">
            <v>214</v>
          </cell>
        </row>
        <row r="10">
          <cell r="C10" t="str">
            <v>Andrus, Curtis A</v>
          </cell>
          <cell r="D10">
            <v>1985</v>
          </cell>
          <cell r="E10">
            <v>1871</v>
          </cell>
          <cell r="G10">
            <v>263.75</v>
          </cell>
          <cell r="H10">
            <v>8</v>
          </cell>
          <cell r="I10">
            <v>274</v>
          </cell>
          <cell r="J10">
            <v>7</v>
          </cell>
          <cell r="K10">
            <v>276</v>
          </cell>
          <cell r="L10">
            <v>17</v>
          </cell>
          <cell r="M10">
            <v>140</v>
          </cell>
          <cell r="N10">
            <v>15</v>
          </cell>
          <cell r="O10">
            <v>201</v>
          </cell>
          <cell r="P10">
            <v>22</v>
          </cell>
          <cell r="Q10">
            <v>205</v>
          </cell>
          <cell r="R10">
            <v>22</v>
          </cell>
          <cell r="S10" t="str">
            <v>np</v>
          </cell>
          <cell r="T10">
            <v>0</v>
          </cell>
          <cell r="U10" t="str">
            <v>np</v>
          </cell>
          <cell r="V10">
            <v>24</v>
          </cell>
          <cell r="W10">
            <v>203</v>
          </cell>
          <cell r="X10">
            <v>24</v>
          </cell>
          <cell r="Y10">
            <v>17</v>
          </cell>
          <cell r="Z10">
            <v>210</v>
          </cell>
          <cell r="AA10">
            <v>17</v>
          </cell>
          <cell r="AB10" t="str">
            <v>np</v>
          </cell>
          <cell r="AC10">
            <v>0</v>
          </cell>
          <cell r="AD10" t="str">
            <v>np</v>
          </cell>
          <cell r="AE10">
            <v>42.5</v>
          </cell>
          <cell r="AF10">
            <v>227.5</v>
          </cell>
          <cell r="AG10">
            <v>42.5</v>
          </cell>
          <cell r="AH10">
            <v>17</v>
          </cell>
          <cell r="AI10">
            <v>415</v>
          </cell>
          <cell r="AJ10">
            <v>17</v>
          </cell>
          <cell r="AK10" t="str">
            <v>np</v>
          </cell>
          <cell r="AL10">
            <v>0</v>
          </cell>
          <cell r="AM10" t="str">
            <v>np</v>
          </cell>
          <cell r="AS10">
            <v>274</v>
          </cell>
        </row>
        <row r="11">
          <cell r="C11" t="str">
            <v>Thanhouser, Bill</v>
          </cell>
          <cell r="D11">
            <v>1986</v>
          </cell>
          <cell r="E11">
            <v>1490</v>
          </cell>
          <cell r="H11">
            <v>6</v>
          </cell>
          <cell r="I11">
            <v>278</v>
          </cell>
          <cell r="J11">
            <v>15</v>
          </cell>
          <cell r="K11">
            <v>201</v>
          </cell>
          <cell r="L11">
            <v>12</v>
          </cell>
          <cell r="M11">
            <v>211</v>
          </cell>
          <cell r="N11">
            <v>25</v>
          </cell>
          <cell r="O11">
            <v>117</v>
          </cell>
          <cell r="P11" t="str">
            <v>np</v>
          </cell>
          <cell r="Q11">
            <v>0</v>
          </cell>
          <cell r="R11" t="str">
            <v>np</v>
          </cell>
          <cell r="S11" t="str">
            <v>np</v>
          </cell>
          <cell r="T11">
            <v>0</v>
          </cell>
          <cell r="U11" t="str">
            <v>np</v>
          </cell>
          <cell r="V11" t="str">
            <v>np</v>
          </cell>
          <cell r="W11">
            <v>0</v>
          </cell>
          <cell r="X11" t="str">
            <v>np</v>
          </cell>
          <cell r="Y11" t="str">
            <v>np</v>
          </cell>
          <cell r="Z11">
            <v>0</v>
          </cell>
          <cell r="AA11" t="str">
            <v>np</v>
          </cell>
          <cell r="AB11">
            <v>18</v>
          </cell>
          <cell r="AC11">
            <v>410</v>
          </cell>
          <cell r="AD11">
            <v>18</v>
          </cell>
          <cell r="AE11" t="str">
            <v>np</v>
          </cell>
          <cell r="AF11">
            <v>0</v>
          </cell>
          <cell r="AG11" t="str">
            <v>np</v>
          </cell>
          <cell r="AH11">
            <v>33.5</v>
          </cell>
          <cell r="AI11">
            <v>272.5</v>
          </cell>
          <cell r="AJ11">
            <v>33.5</v>
          </cell>
          <cell r="AK11" t="str">
            <v>np</v>
          </cell>
          <cell r="AL11">
            <v>0</v>
          </cell>
          <cell r="AM11" t="str">
            <v>np</v>
          </cell>
          <cell r="AS11">
            <v>278</v>
          </cell>
        </row>
        <row r="12">
          <cell r="C12" t="str">
            <v>Friend, John F</v>
          </cell>
          <cell r="D12">
            <v>1985</v>
          </cell>
          <cell r="E12">
            <v>1302</v>
          </cell>
          <cell r="H12">
            <v>3</v>
          </cell>
          <cell r="I12">
            <v>340</v>
          </cell>
          <cell r="J12">
            <v>11</v>
          </cell>
          <cell r="K12">
            <v>212</v>
          </cell>
          <cell r="L12">
            <v>14</v>
          </cell>
          <cell r="M12">
            <v>202</v>
          </cell>
          <cell r="N12" t="str">
            <v>np</v>
          </cell>
          <cell r="O12">
            <v>0</v>
          </cell>
          <cell r="P12">
            <v>27</v>
          </cell>
          <cell r="Q12">
            <v>170</v>
          </cell>
          <cell r="R12">
            <v>27</v>
          </cell>
          <cell r="S12">
            <v>13</v>
          </cell>
          <cell r="T12">
            <v>303</v>
          </cell>
          <cell r="U12">
            <v>13</v>
          </cell>
          <cell r="V12">
            <v>30</v>
          </cell>
          <cell r="W12">
            <v>167</v>
          </cell>
          <cell r="X12">
            <v>30</v>
          </cell>
          <cell r="Y12" t="str">
            <v>np</v>
          </cell>
          <cell r="Z12">
            <v>0</v>
          </cell>
          <cell r="AA12" t="str">
            <v>np</v>
          </cell>
          <cell r="AB12" t="str">
            <v>np</v>
          </cell>
          <cell r="AC12">
            <v>0</v>
          </cell>
          <cell r="AD12" t="str">
            <v>np</v>
          </cell>
          <cell r="AE12">
            <v>39</v>
          </cell>
          <cell r="AF12">
            <v>245</v>
          </cell>
          <cell r="AG12">
            <v>39</v>
          </cell>
          <cell r="AH12" t="str">
            <v>np</v>
          </cell>
          <cell r="AI12">
            <v>0</v>
          </cell>
          <cell r="AJ12" t="str">
            <v>np</v>
          </cell>
          <cell r="AK12" t="str">
            <v>np</v>
          </cell>
          <cell r="AL12">
            <v>0</v>
          </cell>
          <cell r="AM12" t="str">
            <v>np</v>
          </cell>
          <cell r="AS12">
            <v>340</v>
          </cell>
        </row>
        <row r="13">
          <cell r="C13" t="str">
            <v>Igoe, Benjamin D</v>
          </cell>
          <cell r="D13">
            <v>1985</v>
          </cell>
          <cell r="E13">
            <v>950</v>
          </cell>
          <cell r="H13">
            <v>10</v>
          </cell>
          <cell r="I13">
            <v>213</v>
          </cell>
          <cell r="J13">
            <v>19</v>
          </cell>
          <cell r="K13">
            <v>138</v>
          </cell>
          <cell r="L13">
            <v>19.5</v>
          </cell>
          <cell r="M13">
            <v>137.5</v>
          </cell>
          <cell r="N13">
            <v>13</v>
          </cell>
          <cell r="O13">
            <v>203</v>
          </cell>
          <cell r="P13" t="str">
            <v>np</v>
          </cell>
          <cell r="Q13">
            <v>0</v>
          </cell>
          <cell r="R13" t="str">
            <v>np</v>
          </cell>
          <cell r="S13" t="str">
            <v>np</v>
          </cell>
          <cell r="T13">
            <v>0</v>
          </cell>
          <cell r="U13" t="str">
            <v>np</v>
          </cell>
          <cell r="V13" t="str">
            <v>np</v>
          </cell>
          <cell r="W13">
            <v>0</v>
          </cell>
          <cell r="X13" t="str">
            <v>np</v>
          </cell>
          <cell r="Y13">
            <v>29</v>
          </cell>
          <cell r="Z13">
            <v>168</v>
          </cell>
          <cell r="AA13">
            <v>29</v>
          </cell>
          <cell r="AB13" t="str">
            <v>np</v>
          </cell>
          <cell r="AC13">
            <v>0</v>
          </cell>
          <cell r="AD13" t="str">
            <v>np</v>
          </cell>
          <cell r="AE13">
            <v>42.5</v>
          </cell>
          <cell r="AF13">
            <v>227.5</v>
          </cell>
          <cell r="AG13">
            <v>42.5</v>
          </cell>
          <cell r="AH13" t="str">
            <v>np</v>
          </cell>
          <cell r="AI13">
            <v>0</v>
          </cell>
          <cell r="AJ13" t="str">
            <v>np</v>
          </cell>
          <cell r="AK13" t="str">
            <v>np</v>
          </cell>
          <cell r="AL13">
            <v>0</v>
          </cell>
          <cell r="AM13" t="str">
            <v>np</v>
          </cell>
          <cell r="AS13">
            <v>213</v>
          </cell>
        </row>
        <row r="14">
          <cell r="C14" t="str">
            <v>Stearns, Matthew J</v>
          </cell>
          <cell r="D14">
            <v>1985</v>
          </cell>
          <cell r="E14">
            <v>937</v>
          </cell>
          <cell r="H14">
            <v>5</v>
          </cell>
          <cell r="I14">
            <v>280</v>
          </cell>
          <cell r="J14">
            <v>17</v>
          </cell>
          <cell r="K14">
            <v>140</v>
          </cell>
          <cell r="L14">
            <v>19.5</v>
          </cell>
          <cell r="M14">
            <v>137.5</v>
          </cell>
          <cell r="N14">
            <v>18</v>
          </cell>
          <cell r="O14">
            <v>139</v>
          </cell>
          <cell r="P14" t="str">
            <v>np</v>
          </cell>
          <cell r="Q14">
            <v>0</v>
          </cell>
          <cell r="R14" t="str">
            <v>np</v>
          </cell>
          <cell r="S14" t="str">
            <v>np</v>
          </cell>
          <cell r="T14">
            <v>0</v>
          </cell>
          <cell r="U14" t="str">
            <v>np</v>
          </cell>
          <cell r="V14">
            <v>27</v>
          </cell>
          <cell r="W14">
            <v>170</v>
          </cell>
          <cell r="X14">
            <v>27</v>
          </cell>
          <cell r="Y14" t="str">
            <v>np</v>
          </cell>
          <cell r="Z14">
            <v>0</v>
          </cell>
          <cell r="AA14" t="str">
            <v>np</v>
          </cell>
          <cell r="AB14">
            <v>46.5</v>
          </cell>
          <cell r="AC14">
            <v>207.5</v>
          </cell>
          <cell r="AD14">
            <v>46.5</v>
          </cell>
          <cell r="AE14" t="str">
            <v>np</v>
          </cell>
          <cell r="AF14">
            <v>0</v>
          </cell>
          <cell r="AG14" t="str">
            <v>np</v>
          </cell>
          <cell r="AH14" t="str">
            <v>np</v>
          </cell>
          <cell r="AI14">
            <v>0</v>
          </cell>
          <cell r="AJ14" t="str">
            <v>np</v>
          </cell>
          <cell r="AK14" t="str">
            <v>np</v>
          </cell>
          <cell r="AL14">
            <v>0</v>
          </cell>
          <cell r="AM14" t="str">
            <v>np</v>
          </cell>
          <cell r="AS14">
            <v>280</v>
          </cell>
        </row>
        <row r="15">
          <cell r="C15" t="str">
            <v>Kragh, Sam E</v>
          </cell>
          <cell r="D15">
            <v>1985</v>
          </cell>
          <cell r="E15">
            <v>849</v>
          </cell>
          <cell r="H15">
            <v>3</v>
          </cell>
          <cell r="I15">
            <v>340</v>
          </cell>
          <cell r="J15" t="str">
            <v>np</v>
          </cell>
          <cell r="K15">
            <v>0</v>
          </cell>
          <cell r="L15">
            <v>29</v>
          </cell>
          <cell r="M15">
            <v>113</v>
          </cell>
          <cell r="N15">
            <v>19</v>
          </cell>
          <cell r="O15">
            <v>138</v>
          </cell>
          <cell r="P15">
            <v>29</v>
          </cell>
          <cell r="Q15">
            <v>168</v>
          </cell>
          <cell r="R15">
            <v>29</v>
          </cell>
          <cell r="S15" t="str">
            <v>np</v>
          </cell>
          <cell r="T15">
            <v>0</v>
          </cell>
          <cell r="U15" t="str">
            <v>np</v>
          </cell>
          <cell r="V15" t="str">
            <v>np</v>
          </cell>
          <cell r="W15">
            <v>0</v>
          </cell>
          <cell r="X15" t="str">
            <v>np</v>
          </cell>
          <cell r="Y15">
            <v>24</v>
          </cell>
          <cell r="Z15">
            <v>203</v>
          </cell>
          <cell r="AA15">
            <v>24</v>
          </cell>
          <cell r="AB15" t="str">
            <v>np</v>
          </cell>
          <cell r="AC15">
            <v>0</v>
          </cell>
          <cell r="AD15" t="str">
            <v>np</v>
          </cell>
          <cell r="AE15" t="str">
            <v>np</v>
          </cell>
          <cell r="AF15">
            <v>0</v>
          </cell>
          <cell r="AG15" t="str">
            <v>np</v>
          </cell>
          <cell r="AH15" t="str">
            <v>np</v>
          </cell>
          <cell r="AI15">
            <v>0</v>
          </cell>
          <cell r="AJ15" t="str">
            <v>np</v>
          </cell>
          <cell r="AK15" t="str">
            <v>np</v>
          </cell>
          <cell r="AL15">
            <v>0</v>
          </cell>
          <cell r="AM15" t="str">
            <v>np</v>
          </cell>
          <cell r="AS15">
            <v>340</v>
          </cell>
        </row>
        <row r="16">
          <cell r="C16" t="str">
            <v>Kloepper, Benjamin J</v>
          </cell>
          <cell r="D16">
            <v>1985</v>
          </cell>
          <cell r="E16">
            <v>826</v>
          </cell>
          <cell r="H16">
            <v>15</v>
          </cell>
          <cell r="I16">
            <v>201</v>
          </cell>
          <cell r="J16">
            <v>28</v>
          </cell>
          <cell r="K16">
            <v>114</v>
          </cell>
          <cell r="L16">
            <v>18</v>
          </cell>
          <cell r="M16">
            <v>139</v>
          </cell>
          <cell r="N16">
            <v>10</v>
          </cell>
          <cell r="O16">
            <v>213</v>
          </cell>
          <cell r="P16">
            <v>23</v>
          </cell>
          <cell r="Q16">
            <v>204</v>
          </cell>
          <cell r="R16">
            <v>23</v>
          </cell>
          <cell r="S16" t="str">
            <v>np</v>
          </cell>
          <cell r="T16">
            <v>0</v>
          </cell>
          <cell r="U16" t="str">
            <v>np</v>
          </cell>
          <cell r="V16" t="str">
            <v>np</v>
          </cell>
          <cell r="W16">
            <v>0</v>
          </cell>
          <cell r="X16" t="str">
            <v>np</v>
          </cell>
          <cell r="Y16">
            <v>19</v>
          </cell>
          <cell r="Z16">
            <v>208</v>
          </cell>
          <cell r="AA16">
            <v>19</v>
          </cell>
          <cell r="AB16" t="str">
            <v>np</v>
          </cell>
          <cell r="AC16">
            <v>0</v>
          </cell>
          <cell r="AD16" t="str">
            <v>np</v>
          </cell>
          <cell r="AE16" t="str">
            <v>np</v>
          </cell>
          <cell r="AF16">
            <v>0</v>
          </cell>
          <cell r="AG16" t="str">
            <v>np</v>
          </cell>
          <cell r="AH16" t="str">
            <v>np</v>
          </cell>
          <cell r="AI16">
            <v>0</v>
          </cell>
          <cell r="AJ16" t="str">
            <v>np</v>
          </cell>
          <cell r="AK16" t="str">
            <v>np</v>
          </cell>
          <cell r="AL16">
            <v>0</v>
          </cell>
          <cell r="AM16" t="str">
            <v>np</v>
          </cell>
          <cell r="AS16">
            <v>201</v>
          </cell>
        </row>
        <row r="17">
          <cell r="C17" t="str">
            <v>Zich, Matthew</v>
          </cell>
          <cell r="D17">
            <v>1986</v>
          </cell>
          <cell r="E17">
            <v>630</v>
          </cell>
          <cell r="H17">
            <v>11</v>
          </cell>
          <cell r="I17">
            <v>212</v>
          </cell>
          <cell r="J17">
            <v>31</v>
          </cell>
          <cell r="K17">
            <v>111</v>
          </cell>
          <cell r="L17" t="str">
            <v>np</v>
          </cell>
          <cell r="M17">
            <v>0</v>
          </cell>
          <cell r="N17">
            <v>20</v>
          </cell>
          <cell r="O17">
            <v>137</v>
          </cell>
          <cell r="P17" t="str">
            <v>np</v>
          </cell>
          <cell r="Q17">
            <v>0</v>
          </cell>
          <cell r="R17" t="str">
            <v>np</v>
          </cell>
          <cell r="S17" t="str">
            <v>np</v>
          </cell>
          <cell r="T17">
            <v>0</v>
          </cell>
          <cell r="U17" t="str">
            <v>np</v>
          </cell>
          <cell r="V17" t="str">
            <v>np</v>
          </cell>
          <cell r="W17">
            <v>0</v>
          </cell>
          <cell r="X17" t="str">
            <v>np</v>
          </cell>
          <cell r="Y17">
            <v>27</v>
          </cell>
          <cell r="Z17">
            <v>170</v>
          </cell>
          <cell r="AA17">
            <v>27</v>
          </cell>
          <cell r="AB17" t="str">
            <v>np</v>
          </cell>
          <cell r="AC17">
            <v>0</v>
          </cell>
          <cell r="AD17" t="str">
            <v>np</v>
          </cell>
          <cell r="AE17" t="str">
            <v>np</v>
          </cell>
          <cell r="AF17">
            <v>0</v>
          </cell>
          <cell r="AG17" t="str">
            <v>np</v>
          </cell>
          <cell r="AH17" t="str">
            <v>np</v>
          </cell>
          <cell r="AI17">
            <v>0</v>
          </cell>
          <cell r="AJ17" t="str">
            <v>np</v>
          </cell>
          <cell r="AK17" t="str">
            <v>np</v>
          </cell>
          <cell r="AL17">
            <v>0</v>
          </cell>
          <cell r="AM17" t="str">
            <v>np</v>
          </cell>
          <cell r="AS17">
            <v>212</v>
          </cell>
        </row>
        <row r="18">
          <cell r="C18" t="str">
            <v>Sachs, Daniel</v>
          </cell>
          <cell r="D18">
            <v>1985</v>
          </cell>
          <cell r="E18">
            <v>524</v>
          </cell>
          <cell r="H18">
            <v>12</v>
          </cell>
          <cell r="I18">
            <v>211</v>
          </cell>
          <cell r="J18">
            <v>14</v>
          </cell>
          <cell r="K18">
            <v>202</v>
          </cell>
          <cell r="L18">
            <v>31</v>
          </cell>
          <cell r="M18">
            <v>111</v>
          </cell>
          <cell r="N18" t="str">
            <v>np</v>
          </cell>
          <cell r="O18">
            <v>0</v>
          </cell>
          <cell r="P18" t="str">
            <v>np</v>
          </cell>
          <cell r="Q18">
            <v>0</v>
          </cell>
          <cell r="R18" t="e">
            <v>#N/A</v>
          </cell>
          <cell r="S18" t="str">
            <v>np</v>
          </cell>
          <cell r="T18">
            <v>0</v>
          </cell>
          <cell r="U18" t="e">
            <v>#N/A</v>
          </cell>
          <cell r="V18" t="str">
            <v>np</v>
          </cell>
          <cell r="W18">
            <v>0</v>
          </cell>
          <cell r="X18" t="e">
            <v>#N/A</v>
          </cell>
          <cell r="Y18" t="str">
            <v>np</v>
          </cell>
          <cell r="Z18">
            <v>0</v>
          </cell>
          <cell r="AA18" t="e">
            <v>#N/A</v>
          </cell>
          <cell r="AB18" t="str">
            <v>np</v>
          </cell>
          <cell r="AC18">
            <v>0</v>
          </cell>
          <cell r="AD18" t="e">
            <v>#N/A</v>
          </cell>
          <cell r="AE18" t="str">
            <v>np</v>
          </cell>
          <cell r="AF18">
            <v>0</v>
          </cell>
          <cell r="AG18" t="e">
            <v>#N/A</v>
          </cell>
          <cell r="AH18" t="str">
            <v>np</v>
          </cell>
          <cell r="AI18">
            <v>0</v>
          </cell>
          <cell r="AJ18" t="e">
            <v>#N/A</v>
          </cell>
          <cell r="AK18" t="str">
            <v>np</v>
          </cell>
          <cell r="AL18">
            <v>0</v>
          </cell>
          <cell r="AM18" t="e">
            <v>#N/A</v>
          </cell>
          <cell r="AS18">
            <v>211</v>
          </cell>
        </row>
        <row r="19">
          <cell r="C19" t="str">
            <v>Berkowsky, Jonathan E</v>
          </cell>
          <cell r="D19">
            <v>1988</v>
          </cell>
          <cell r="E19">
            <v>484</v>
          </cell>
          <cell r="H19">
            <v>14</v>
          </cell>
          <cell r="I19">
            <v>202</v>
          </cell>
          <cell r="J19">
            <v>25</v>
          </cell>
          <cell r="K19">
            <v>117</v>
          </cell>
          <cell r="L19" t="str">
            <v>np</v>
          </cell>
          <cell r="M19">
            <v>0</v>
          </cell>
          <cell r="N19" t="str">
            <v>np</v>
          </cell>
          <cell r="O19">
            <v>0</v>
          </cell>
          <cell r="P19">
            <v>32</v>
          </cell>
          <cell r="Q19">
            <v>165</v>
          </cell>
          <cell r="R19">
            <v>32</v>
          </cell>
          <cell r="S19" t="str">
            <v>np</v>
          </cell>
          <cell r="T19">
            <v>0</v>
          </cell>
          <cell r="U19" t="str">
            <v>np</v>
          </cell>
          <cell r="V19" t="str">
            <v>np</v>
          </cell>
          <cell r="W19">
            <v>0</v>
          </cell>
          <cell r="X19" t="str">
            <v>np</v>
          </cell>
          <cell r="Y19" t="str">
            <v>np</v>
          </cell>
          <cell r="Z19">
            <v>0</v>
          </cell>
          <cell r="AA19" t="str">
            <v>np</v>
          </cell>
          <cell r="AB19" t="str">
            <v>np</v>
          </cell>
          <cell r="AC19">
            <v>0</v>
          </cell>
          <cell r="AD19" t="str">
            <v>np</v>
          </cell>
          <cell r="AE19" t="str">
            <v>np</v>
          </cell>
          <cell r="AF19">
            <v>0</v>
          </cell>
          <cell r="AG19" t="str">
            <v>np</v>
          </cell>
          <cell r="AH19" t="str">
            <v>np</v>
          </cell>
          <cell r="AI19">
            <v>0</v>
          </cell>
          <cell r="AJ19" t="str">
            <v>np</v>
          </cell>
          <cell r="AK19" t="str">
            <v>np</v>
          </cell>
          <cell r="AL19">
            <v>0</v>
          </cell>
          <cell r="AM19" t="str">
            <v>np</v>
          </cell>
          <cell r="AS19">
            <v>202</v>
          </cell>
        </row>
        <row r="20">
          <cell r="C20" t="str">
            <v>Lin, John K</v>
          </cell>
          <cell r="D20">
            <v>1986</v>
          </cell>
          <cell r="E20">
            <v>469</v>
          </cell>
          <cell r="H20" t="str">
            <v>np</v>
          </cell>
          <cell r="I20">
            <v>0</v>
          </cell>
          <cell r="J20">
            <v>16</v>
          </cell>
          <cell r="K20">
            <v>200</v>
          </cell>
          <cell r="L20">
            <v>22</v>
          </cell>
          <cell r="M20">
            <v>135</v>
          </cell>
          <cell r="N20">
            <v>23</v>
          </cell>
          <cell r="O20">
            <v>134</v>
          </cell>
          <cell r="P20" t="str">
            <v>np</v>
          </cell>
          <cell r="Q20">
            <v>0</v>
          </cell>
          <cell r="R20" t="e">
            <v>#N/A</v>
          </cell>
          <cell r="S20" t="str">
            <v>np</v>
          </cell>
          <cell r="T20">
            <v>0</v>
          </cell>
          <cell r="U20" t="e">
            <v>#N/A</v>
          </cell>
          <cell r="V20" t="str">
            <v>np</v>
          </cell>
          <cell r="W20">
            <v>0</v>
          </cell>
          <cell r="X20" t="e">
            <v>#N/A</v>
          </cell>
          <cell r="Y20" t="str">
            <v>np</v>
          </cell>
          <cell r="Z20">
            <v>0</v>
          </cell>
          <cell r="AA20" t="e">
            <v>#N/A</v>
          </cell>
          <cell r="AB20" t="str">
            <v>np</v>
          </cell>
          <cell r="AC20">
            <v>0</v>
          </cell>
          <cell r="AD20" t="e">
            <v>#N/A</v>
          </cell>
          <cell r="AE20" t="str">
            <v>np</v>
          </cell>
          <cell r="AF20">
            <v>0</v>
          </cell>
          <cell r="AG20" t="e">
            <v>#N/A</v>
          </cell>
          <cell r="AH20" t="str">
            <v>np</v>
          </cell>
          <cell r="AI20">
            <v>0</v>
          </cell>
          <cell r="AJ20" t="e">
            <v>#N/A</v>
          </cell>
          <cell r="AK20" t="str">
            <v>np</v>
          </cell>
          <cell r="AL20">
            <v>0</v>
          </cell>
          <cell r="AM20" t="e">
            <v>#N/A</v>
          </cell>
          <cell r="AS20">
            <v>0</v>
          </cell>
        </row>
        <row r="21">
          <cell r="C21" t="str">
            <v>Angert, Adam T</v>
          </cell>
          <cell r="D21">
            <v>1985</v>
          </cell>
          <cell r="E21">
            <v>420</v>
          </cell>
          <cell r="H21">
            <v>18</v>
          </cell>
          <cell r="I21">
            <v>139</v>
          </cell>
          <cell r="J21" t="str">
            <v>np</v>
          </cell>
          <cell r="K21">
            <v>0</v>
          </cell>
          <cell r="L21" t="str">
            <v>np</v>
          </cell>
          <cell r="M21">
            <v>0</v>
          </cell>
          <cell r="N21">
            <v>28</v>
          </cell>
          <cell r="O21">
            <v>114</v>
          </cell>
          <cell r="P21" t="str">
            <v>np</v>
          </cell>
          <cell r="Q21">
            <v>0</v>
          </cell>
          <cell r="R21" t="str">
            <v>np</v>
          </cell>
          <cell r="S21" t="str">
            <v>np</v>
          </cell>
          <cell r="T21">
            <v>0</v>
          </cell>
          <cell r="U21" t="str">
            <v>np</v>
          </cell>
          <cell r="V21" t="str">
            <v>np</v>
          </cell>
          <cell r="W21">
            <v>0</v>
          </cell>
          <cell r="X21" t="str">
            <v>np</v>
          </cell>
          <cell r="Y21">
            <v>30</v>
          </cell>
          <cell r="Z21">
            <v>167</v>
          </cell>
          <cell r="AA21">
            <v>30</v>
          </cell>
          <cell r="AB21" t="str">
            <v>np</v>
          </cell>
          <cell r="AC21">
            <v>0</v>
          </cell>
          <cell r="AD21" t="str">
            <v>np</v>
          </cell>
          <cell r="AE21" t="str">
            <v>np</v>
          </cell>
          <cell r="AF21">
            <v>0</v>
          </cell>
          <cell r="AG21" t="str">
            <v>np</v>
          </cell>
          <cell r="AH21" t="str">
            <v>np</v>
          </cell>
          <cell r="AI21">
            <v>0</v>
          </cell>
          <cell r="AJ21" t="str">
            <v>np</v>
          </cell>
          <cell r="AK21" t="str">
            <v>np</v>
          </cell>
          <cell r="AL21">
            <v>0</v>
          </cell>
          <cell r="AM21" t="str">
            <v>np</v>
          </cell>
          <cell r="AS21">
            <v>139</v>
          </cell>
        </row>
        <row r="22">
          <cell r="C22" t="str">
            <v>Williams, Maximilian</v>
          </cell>
          <cell r="D22">
            <v>1988</v>
          </cell>
          <cell r="E22">
            <v>335</v>
          </cell>
          <cell r="H22">
            <v>16</v>
          </cell>
          <cell r="I22">
            <v>200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>
            <v>22</v>
          </cell>
          <cell r="O22">
            <v>135</v>
          </cell>
          <cell r="P22" t="str">
            <v>np</v>
          </cell>
          <cell r="Q22">
            <v>0</v>
          </cell>
          <cell r="R22" t="e">
            <v>#N/A</v>
          </cell>
          <cell r="S22" t="str">
            <v>np</v>
          </cell>
          <cell r="T22">
            <v>0</v>
          </cell>
          <cell r="U22" t="e">
            <v>#N/A</v>
          </cell>
          <cell r="V22" t="str">
            <v>np</v>
          </cell>
          <cell r="W22">
            <v>0</v>
          </cell>
          <cell r="X22" t="e">
            <v>#N/A</v>
          </cell>
          <cell r="Y22" t="str">
            <v>np</v>
          </cell>
          <cell r="Z22">
            <v>0</v>
          </cell>
          <cell r="AA22" t="e">
            <v>#N/A</v>
          </cell>
          <cell r="AB22" t="str">
            <v>np</v>
          </cell>
          <cell r="AC22">
            <v>0</v>
          </cell>
          <cell r="AD22" t="e">
            <v>#N/A</v>
          </cell>
          <cell r="AE22" t="str">
            <v>np</v>
          </cell>
          <cell r="AF22">
            <v>0</v>
          </cell>
          <cell r="AG22" t="e">
            <v>#N/A</v>
          </cell>
          <cell r="AH22" t="str">
            <v>np</v>
          </cell>
          <cell r="AI22">
            <v>0</v>
          </cell>
          <cell r="AJ22" t="e">
            <v>#N/A</v>
          </cell>
          <cell r="AK22" t="str">
            <v>np</v>
          </cell>
          <cell r="AL22">
            <v>0</v>
          </cell>
          <cell r="AM22" t="e">
            <v>#N/A</v>
          </cell>
          <cell r="AS22">
            <v>200</v>
          </cell>
        </row>
        <row r="23">
          <cell r="C23" t="str">
            <v>Liberman, Isaac B</v>
          </cell>
          <cell r="D23">
            <v>1985</v>
          </cell>
          <cell r="E23">
            <v>302</v>
          </cell>
          <cell r="H23">
            <v>24</v>
          </cell>
          <cell r="I23">
            <v>133</v>
          </cell>
          <cell r="J23" t="str">
            <v>np</v>
          </cell>
          <cell r="K23">
            <v>0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P23">
            <v>28</v>
          </cell>
          <cell r="Q23">
            <v>169</v>
          </cell>
          <cell r="R23">
            <v>28</v>
          </cell>
          <cell r="S23" t="str">
            <v>np</v>
          </cell>
          <cell r="T23">
            <v>0</v>
          </cell>
          <cell r="U23" t="str">
            <v>np</v>
          </cell>
          <cell r="V23" t="str">
            <v>np</v>
          </cell>
          <cell r="W23">
            <v>0</v>
          </cell>
          <cell r="X23" t="str">
            <v>np</v>
          </cell>
          <cell r="Y23" t="str">
            <v>np</v>
          </cell>
          <cell r="Z23">
            <v>0</v>
          </cell>
          <cell r="AA23" t="str">
            <v>np</v>
          </cell>
          <cell r="AB23" t="str">
            <v>np</v>
          </cell>
          <cell r="AC23">
            <v>0</v>
          </cell>
          <cell r="AD23" t="str">
            <v>np</v>
          </cell>
          <cell r="AE23" t="str">
            <v>np</v>
          </cell>
          <cell r="AF23">
            <v>0</v>
          </cell>
          <cell r="AG23" t="str">
            <v>np</v>
          </cell>
          <cell r="AH23" t="str">
            <v>np</v>
          </cell>
          <cell r="AI23">
            <v>0</v>
          </cell>
          <cell r="AJ23" t="str">
            <v>np</v>
          </cell>
          <cell r="AK23" t="str">
            <v>np</v>
          </cell>
          <cell r="AL23">
            <v>0</v>
          </cell>
          <cell r="AM23" t="str">
            <v>np</v>
          </cell>
          <cell r="AS23">
            <v>133</v>
          </cell>
        </row>
        <row r="24">
          <cell r="C24" t="str">
            <v>Ahn, Steve J</v>
          </cell>
          <cell r="D24">
            <v>1986</v>
          </cell>
          <cell r="E24">
            <v>250</v>
          </cell>
          <cell r="H24">
            <v>17</v>
          </cell>
          <cell r="I24">
            <v>140</v>
          </cell>
          <cell r="J24">
            <v>32</v>
          </cell>
          <cell r="K24">
            <v>110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str">
            <v>np</v>
          </cell>
          <cell r="Q24">
            <v>0</v>
          </cell>
          <cell r="R24" t="e">
            <v>#N/A</v>
          </cell>
          <cell r="S24" t="str">
            <v>np</v>
          </cell>
          <cell r="T24">
            <v>0</v>
          </cell>
          <cell r="U24" t="e">
            <v>#N/A</v>
          </cell>
          <cell r="V24" t="str">
            <v>np</v>
          </cell>
          <cell r="W24">
            <v>0</v>
          </cell>
          <cell r="X24" t="e">
            <v>#N/A</v>
          </cell>
          <cell r="Y24" t="str">
            <v>np</v>
          </cell>
          <cell r="Z24">
            <v>0</v>
          </cell>
          <cell r="AA24" t="e">
            <v>#N/A</v>
          </cell>
          <cell r="AB24" t="str">
            <v>np</v>
          </cell>
          <cell r="AC24">
            <v>0</v>
          </cell>
          <cell r="AD24" t="e">
            <v>#N/A</v>
          </cell>
          <cell r="AE24" t="str">
            <v>np</v>
          </cell>
          <cell r="AF24">
            <v>0</v>
          </cell>
          <cell r="AG24" t="e">
            <v>#N/A</v>
          </cell>
          <cell r="AH24" t="str">
            <v>np</v>
          </cell>
          <cell r="AI24">
            <v>0</v>
          </cell>
          <cell r="AJ24" t="e">
            <v>#N/A</v>
          </cell>
          <cell r="AK24" t="str">
            <v>np</v>
          </cell>
          <cell r="AL24">
            <v>0</v>
          </cell>
          <cell r="AM24" t="e">
            <v>#N/A</v>
          </cell>
          <cell r="AS24">
            <v>140</v>
          </cell>
        </row>
        <row r="25">
          <cell r="C25" t="str">
            <v>Miner, Parker J</v>
          </cell>
          <cell r="D25">
            <v>1986</v>
          </cell>
          <cell r="E25">
            <v>248</v>
          </cell>
          <cell r="H25">
            <v>22</v>
          </cell>
          <cell r="I25">
            <v>135</v>
          </cell>
          <cell r="J25">
            <v>29</v>
          </cell>
          <cell r="K25">
            <v>113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str">
            <v>np</v>
          </cell>
          <cell r="Q25">
            <v>0</v>
          </cell>
          <cell r="R25" t="e">
            <v>#N/A</v>
          </cell>
          <cell r="S25" t="str">
            <v>np</v>
          </cell>
          <cell r="T25">
            <v>0</v>
          </cell>
          <cell r="U25" t="e">
            <v>#N/A</v>
          </cell>
          <cell r="V25" t="str">
            <v>np</v>
          </cell>
          <cell r="W25">
            <v>0</v>
          </cell>
          <cell r="X25" t="e">
            <v>#N/A</v>
          </cell>
          <cell r="Y25" t="str">
            <v>np</v>
          </cell>
          <cell r="Z25">
            <v>0</v>
          </cell>
          <cell r="AA25" t="e">
            <v>#N/A</v>
          </cell>
          <cell r="AB25" t="str">
            <v>np</v>
          </cell>
          <cell r="AC25">
            <v>0</v>
          </cell>
          <cell r="AD25" t="e">
            <v>#N/A</v>
          </cell>
          <cell r="AE25" t="str">
            <v>np</v>
          </cell>
          <cell r="AF25">
            <v>0</v>
          </cell>
          <cell r="AG25" t="e">
            <v>#N/A</v>
          </cell>
          <cell r="AH25" t="str">
            <v>np</v>
          </cell>
          <cell r="AI25">
            <v>0</v>
          </cell>
          <cell r="AJ25" t="e">
            <v>#N/A</v>
          </cell>
          <cell r="AK25" t="str">
            <v>np</v>
          </cell>
          <cell r="AL25">
            <v>0</v>
          </cell>
          <cell r="AM25" t="e">
            <v>#N/A</v>
          </cell>
          <cell r="AS25">
            <v>135</v>
          </cell>
        </row>
        <row r="26">
          <cell r="C26" t="str">
            <v>Miner, Nigel S</v>
          </cell>
          <cell r="D26">
            <v>1985</v>
          </cell>
          <cell r="E26">
            <v>230</v>
          </cell>
          <cell r="H26" t="str">
            <v>np</v>
          </cell>
          <cell r="I26">
            <v>0</v>
          </cell>
          <cell r="J26">
            <v>27</v>
          </cell>
          <cell r="K26">
            <v>115</v>
          </cell>
          <cell r="L26" t="str">
            <v>np</v>
          </cell>
          <cell r="M26">
            <v>0</v>
          </cell>
          <cell r="N26">
            <v>27</v>
          </cell>
          <cell r="O26">
            <v>115</v>
          </cell>
          <cell r="P26" t="str">
            <v>np</v>
          </cell>
          <cell r="Q26">
            <v>0</v>
          </cell>
          <cell r="R26" t="e">
            <v>#N/A</v>
          </cell>
          <cell r="S26" t="str">
            <v>np</v>
          </cell>
          <cell r="T26">
            <v>0</v>
          </cell>
          <cell r="U26" t="e">
            <v>#N/A</v>
          </cell>
          <cell r="V26" t="str">
            <v>np</v>
          </cell>
          <cell r="W26">
            <v>0</v>
          </cell>
          <cell r="X26" t="e">
            <v>#N/A</v>
          </cell>
          <cell r="Y26" t="str">
            <v>np</v>
          </cell>
          <cell r="Z26">
            <v>0</v>
          </cell>
          <cell r="AA26" t="e">
            <v>#N/A</v>
          </cell>
          <cell r="AB26" t="str">
            <v>np</v>
          </cell>
          <cell r="AC26">
            <v>0</v>
          </cell>
          <cell r="AD26" t="e">
            <v>#N/A</v>
          </cell>
          <cell r="AE26" t="str">
            <v>np</v>
          </cell>
          <cell r="AF26">
            <v>0</v>
          </cell>
          <cell r="AG26" t="e">
            <v>#N/A</v>
          </cell>
          <cell r="AH26" t="str">
            <v>np</v>
          </cell>
          <cell r="AI26">
            <v>0</v>
          </cell>
          <cell r="AJ26" t="e">
            <v>#N/A</v>
          </cell>
          <cell r="AK26" t="str">
            <v>np</v>
          </cell>
          <cell r="AL26">
            <v>0</v>
          </cell>
          <cell r="AM26" t="e">
            <v>#N/A</v>
          </cell>
          <cell r="AS26">
            <v>0</v>
          </cell>
        </row>
        <row r="27">
          <cell r="C27" t="str">
            <v>Yeates, Zachary D</v>
          </cell>
          <cell r="D27">
            <v>1986</v>
          </cell>
          <cell r="E27">
            <v>225</v>
          </cell>
          <cell r="H27">
            <v>30</v>
          </cell>
          <cell r="I27">
            <v>112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>
            <v>29</v>
          </cell>
          <cell r="O27">
            <v>113</v>
          </cell>
          <cell r="P27" t="str">
            <v>np</v>
          </cell>
          <cell r="Q27">
            <v>0</v>
          </cell>
          <cell r="R27" t="e">
            <v>#N/A</v>
          </cell>
          <cell r="S27" t="str">
            <v>np</v>
          </cell>
          <cell r="T27">
            <v>0</v>
          </cell>
          <cell r="U27" t="e">
            <v>#N/A</v>
          </cell>
          <cell r="V27" t="str">
            <v>np</v>
          </cell>
          <cell r="W27">
            <v>0</v>
          </cell>
          <cell r="X27" t="e">
            <v>#N/A</v>
          </cell>
          <cell r="Y27" t="str">
            <v>np</v>
          </cell>
          <cell r="Z27">
            <v>0</v>
          </cell>
          <cell r="AA27" t="e">
            <v>#N/A</v>
          </cell>
          <cell r="AB27" t="str">
            <v>np</v>
          </cell>
          <cell r="AC27">
            <v>0</v>
          </cell>
          <cell r="AD27" t="e">
            <v>#N/A</v>
          </cell>
          <cell r="AE27" t="str">
            <v>np</v>
          </cell>
          <cell r="AF27">
            <v>0</v>
          </cell>
          <cell r="AG27" t="e">
            <v>#N/A</v>
          </cell>
          <cell r="AH27" t="str">
            <v>np</v>
          </cell>
          <cell r="AI27">
            <v>0</v>
          </cell>
          <cell r="AJ27" t="e">
            <v>#N/A</v>
          </cell>
          <cell r="AK27" t="str">
            <v>np</v>
          </cell>
          <cell r="AL27">
            <v>0</v>
          </cell>
          <cell r="AM27" t="e">
            <v>#N/A</v>
          </cell>
          <cell r="AS27">
            <v>112</v>
          </cell>
        </row>
        <row r="28">
          <cell r="C28" t="str">
            <v>Triplett, Christopher</v>
          </cell>
          <cell r="D28">
            <v>1985</v>
          </cell>
          <cell r="E28">
            <v>220</v>
          </cell>
          <cell r="H28" t="str">
            <v>np</v>
          </cell>
          <cell r="I28">
            <v>0</v>
          </cell>
          <cell r="J28" t="str">
            <v>np</v>
          </cell>
          <cell r="K28">
            <v>0</v>
          </cell>
          <cell r="L28">
            <v>32</v>
          </cell>
          <cell r="M28">
            <v>110</v>
          </cell>
          <cell r="N28">
            <v>32</v>
          </cell>
          <cell r="O28">
            <v>110</v>
          </cell>
          <cell r="P28" t="str">
            <v>np</v>
          </cell>
          <cell r="Q28">
            <v>0</v>
          </cell>
          <cell r="R28" t="e">
            <v>#N/A</v>
          </cell>
          <cell r="S28" t="str">
            <v>np</v>
          </cell>
          <cell r="T28">
            <v>0</v>
          </cell>
          <cell r="U28" t="e">
            <v>#N/A</v>
          </cell>
          <cell r="V28" t="str">
            <v>np</v>
          </cell>
          <cell r="W28">
            <v>0</v>
          </cell>
          <cell r="X28" t="e">
            <v>#N/A</v>
          </cell>
          <cell r="Y28" t="str">
            <v>np</v>
          </cell>
          <cell r="Z28">
            <v>0</v>
          </cell>
          <cell r="AA28" t="e">
            <v>#N/A</v>
          </cell>
          <cell r="AB28" t="str">
            <v>np</v>
          </cell>
          <cell r="AC28">
            <v>0</v>
          </cell>
          <cell r="AD28" t="e">
            <v>#N/A</v>
          </cell>
          <cell r="AE28" t="str">
            <v>np</v>
          </cell>
          <cell r="AF28">
            <v>0</v>
          </cell>
          <cell r="AG28" t="e">
            <v>#N/A</v>
          </cell>
          <cell r="AH28" t="str">
            <v>np</v>
          </cell>
          <cell r="AI28">
            <v>0</v>
          </cell>
          <cell r="AJ28" t="e">
            <v>#N/A</v>
          </cell>
          <cell r="AK28" t="str">
            <v>np</v>
          </cell>
          <cell r="AL28">
            <v>0</v>
          </cell>
          <cell r="AM28" t="e">
            <v>#N/A</v>
          </cell>
          <cell r="AS28">
            <v>0</v>
          </cell>
        </row>
        <row r="29">
          <cell r="C29" t="str">
            <v>Baum, Jeff D</v>
          </cell>
          <cell r="D29">
            <v>1986</v>
          </cell>
          <cell r="E29">
            <v>203</v>
          </cell>
          <cell r="H29" t="str">
            <v>np</v>
          </cell>
          <cell r="I29">
            <v>0</v>
          </cell>
          <cell r="J29">
            <v>13</v>
          </cell>
          <cell r="K29">
            <v>203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str">
            <v>np</v>
          </cell>
          <cell r="Q29">
            <v>0</v>
          </cell>
          <cell r="R29" t="e">
            <v>#N/A</v>
          </cell>
          <cell r="S29" t="str">
            <v>np</v>
          </cell>
          <cell r="T29">
            <v>0</v>
          </cell>
          <cell r="U29" t="e">
            <v>#N/A</v>
          </cell>
          <cell r="V29" t="str">
            <v>np</v>
          </cell>
          <cell r="W29">
            <v>0</v>
          </cell>
          <cell r="X29" t="e">
            <v>#N/A</v>
          </cell>
          <cell r="Y29" t="str">
            <v>np</v>
          </cell>
          <cell r="Z29">
            <v>0</v>
          </cell>
          <cell r="AA29" t="e">
            <v>#N/A</v>
          </cell>
          <cell r="AB29" t="str">
            <v>np</v>
          </cell>
          <cell r="AC29">
            <v>0</v>
          </cell>
          <cell r="AD29" t="e">
            <v>#N/A</v>
          </cell>
          <cell r="AE29" t="str">
            <v>np</v>
          </cell>
          <cell r="AF29">
            <v>0</v>
          </cell>
          <cell r="AG29" t="e">
            <v>#N/A</v>
          </cell>
          <cell r="AH29" t="str">
            <v>np</v>
          </cell>
          <cell r="AI29">
            <v>0</v>
          </cell>
          <cell r="AJ29" t="e">
            <v>#N/A</v>
          </cell>
          <cell r="AK29" t="str">
            <v>np</v>
          </cell>
          <cell r="AL29">
            <v>0</v>
          </cell>
          <cell r="AM29" t="e">
            <v>#N/A</v>
          </cell>
          <cell r="AS29">
            <v>0</v>
          </cell>
        </row>
        <row r="30">
          <cell r="C30" t="str">
            <v>Wilson, Andrew C</v>
          </cell>
          <cell r="D30">
            <v>1985</v>
          </cell>
          <cell r="E30">
            <v>139</v>
          </cell>
          <cell r="H30" t="str">
            <v>np</v>
          </cell>
          <cell r="I30">
            <v>0</v>
          </cell>
          <cell r="J30">
            <v>18</v>
          </cell>
          <cell r="K30">
            <v>139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str">
            <v>np</v>
          </cell>
          <cell r="Q30">
            <v>0</v>
          </cell>
          <cell r="R30" t="e">
            <v>#N/A</v>
          </cell>
          <cell r="S30" t="str">
            <v>np</v>
          </cell>
          <cell r="T30">
            <v>0</v>
          </cell>
          <cell r="U30" t="e">
            <v>#N/A</v>
          </cell>
          <cell r="V30" t="str">
            <v>np</v>
          </cell>
          <cell r="W30">
            <v>0</v>
          </cell>
          <cell r="X30" t="e">
            <v>#N/A</v>
          </cell>
          <cell r="Y30" t="str">
            <v>np</v>
          </cell>
          <cell r="Z30">
            <v>0</v>
          </cell>
          <cell r="AA30" t="e">
            <v>#N/A</v>
          </cell>
          <cell r="AB30" t="str">
            <v>np</v>
          </cell>
          <cell r="AC30">
            <v>0</v>
          </cell>
          <cell r="AD30" t="e">
            <v>#N/A</v>
          </cell>
          <cell r="AE30" t="str">
            <v>np</v>
          </cell>
          <cell r="AF30">
            <v>0</v>
          </cell>
          <cell r="AG30" t="e">
            <v>#N/A</v>
          </cell>
          <cell r="AH30" t="str">
            <v>np</v>
          </cell>
          <cell r="AI30">
            <v>0</v>
          </cell>
          <cell r="AJ30" t="e">
            <v>#N/A</v>
          </cell>
          <cell r="AK30" t="str">
            <v>np</v>
          </cell>
          <cell r="AL30">
            <v>0</v>
          </cell>
          <cell r="AM30" t="e">
            <v>#N/A</v>
          </cell>
          <cell r="AS30">
            <v>0</v>
          </cell>
        </row>
        <row r="31">
          <cell r="C31" t="str">
            <v>DeWees, Alexander</v>
          </cell>
          <cell r="D31">
            <v>1985</v>
          </cell>
          <cell r="E31">
            <v>138</v>
          </cell>
          <cell r="H31">
            <v>19</v>
          </cell>
          <cell r="I31">
            <v>138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str">
            <v>np</v>
          </cell>
          <cell r="Q31">
            <v>0</v>
          </cell>
          <cell r="R31" t="e">
            <v>#N/A</v>
          </cell>
          <cell r="S31" t="str">
            <v>np</v>
          </cell>
          <cell r="T31">
            <v>0</v>
          </cell>
          <cell r="U31" t="e">
            <v>#N/A</v>
          </cell>
          <cell r="V31" t="str">
            <v>np</v>
          </cell>
          <cell r="W31">
            <v>0</v>
          </cell>
          <cell r="X31" t="e">
            <v>#N/A</v>
          </cell>
          <cell r="Y31" t="str">
            <v>np</v>
          </cell>
          <cell r="Z31">
            <v>0</v>
          </cell>
          <cell r="AA31" t="e">
            <v>#N/A</v>
          </cell>
          <cell r="AB31" t="str">
            <v>np</v>
          </cell>
          <cell r="AC31">
            <v>0</v>
          </cell>
          <cell r="AD31" t="e">
            <v>#N/A</v>
          </cell>
          <cell r="AE31" t="str">
            <v>np</v>
          </cell>
          <cell r="AF31">
            <v>0</v>
          </cell>
          <cell r="AG31" t="e">
            <v>#N/A</v>
          </cell>
          <cell r="AH31" t="str">
            <v>np</v>
          </cell>
          <cell r="AI31">
            <v>0</v>
          </cell>
          <cell r="AJ31" t="e">
            <v>#N/A</v>
          </cell>
          <cell r="AK31" t="str">
            <v>np</v>
          </cell>
          <cell r="AL31">
            <v>0</v>
          </cell>
          <cell r="AM31" t="e">
            <v>#N/A</v>
          </cell>
          <cell r="AS31">
            <v>138</v>
          </cell>
        </row>
        <row r="32">
          <cell r="C32" t="str">
            <v>Diacou, Alexander</v>
          </cell>
          <cell r="D32">
            <v>1986</v>
          </cell>
          <cell r="E32">
            <v>137</v>
          </cell>
          <cell r="H32">
            <v>20</v>
          </cell>
          <cell r="I32">
            <v>137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str">
            <v>np</v>
          </cell>
          <cell r="Q32">
            <v>0</v>
          </cell>
          <cell r="R32" t="e">
            <v>#N/A</v>
          </cell>
          <cell r="S32" t="str">
            <v>np</v>
          </cell>
          <cell r="T32">
            <v>0</v>
          </cell>
          <cell r="U32" t="e">
            <v>#N/A</v>
          </cell>
          <cell r="V32" t="str">
            <v>np</v>
          </cell>
          <cell r="W32">
            <v>0</v>
          </cell>
          <cell r="X32" t="e">
            <v>#N/A</v>
          </cell>
          <cell r="Y32" t="str">
            <v>np</v>
          </cell>
          <cell r="Z32">
            <v>0</v>
          </cell>
          <cell r="AA32" t="e">
            <v>#N/A</v>
          </cell>
          <cell r="AB32" t="str">
            <v>np</v>
          </cell>
          <cell r="AC32">
            <v>0</v>
          </cell>
          <cell r="AD32" t="e">
            <v>#N/A</v>
          </cell>
          <cell r="AE32" t="str">
            <v>np</v>
          </cell>
          <cell r="AF32">
            <v>0</v>
          </cell>
          <cell r="AG32" t="e">
            <v>#N/A</v>
          </cell>
          <cell r="AH32" t="str">
            <v>np</v>
          </cell>
          <cell r="AI32">
            <v>0</v>
          </cell>
          <cell r="AJ32" t="e">
            <v>#N/A</v>
          </cell>
          <cell r="AK32" t="str">
            <v>np</v>
          </cell>
          <cell r="AL32">
            <v>0</v>
          </cell>
          <cell r="AM32" t="e">
            <v>#N/A</v>
          </cell>
          <cell r="AS32">
            <v>137</v>
          </cell>
        </row>
        <row r="33">
          <cell r="C33" t="str">
            <v>Tracey, Douglass M</v>
          </cell>
          <cell r="D33">
            <v>1986</v>
          </cell>
          <cell r="E33">
            <v>136</v>
          </cell>
          <cell r="H33">
            <v>21</v>
          </cell>
          <cell r="I33">
            <v>136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str">
            <v>np</v>
          </cell>
          <cell r="Q33">
            <v>0</v>
          </cell>
          <cell r="R33" t="e">
            <v>#N/A</v>
          </cell>
          <cell r="S33" t="str">
            <v>np</v>
          </cell>
          <cell r="T33">
            <v>0</v>
          </cell>
          <cell r="U33" t="e">
            <v>#N/A</v>
          </cell>
          <cell r="V33" t="str">
            <v>np</v>
          </cell>
          <cell r="W33">
            <v>0</v>
          </cell>
          <cell r="X33" t="e">
            <v>#N/A</v>
          </cell>
          <cell r="Y33" t="str">
            <v>np</v>
          </cell>
          <cell r="Z33">
            <v>0</v>
          </cell>
          <cell r="AA33" t="e">
            <v>#N/A</v>
          </cell>
          <cell r="AB33" t="str">
            <v>np</v>
          </cell>
          <cell r="AC33">
            <v>0</v>
          </cell>
          <cell r="AD33" t="e">
            <v>#N/A</v>
          </cell>
          <cell r="AE33" t="str">
            <v>np</v>
          </cell>
          <cell r="AF33">
            <v>0</v>
          </cell>
          <cell r="AG33" t="e">
            <v>#N/A</v>
          </cell>
          <cell r="AH33" t="str">
            <v>np</v>
          </cell>
          <cell r="AI33">
            <v>0</v>
          </cell>
          <cell r="AJ33" t="e">
            <v>#N/A</v>
          </cell>
          <cell r="AK33" t="str">
            <v>np</v>
          </cell>
          <cell r="AL33">
            <v>0</v>
          </cell>
          <cell r="AM33" t="e">
            <v>#N/A</v>
          </cell>
          <cell r="AS33">
            <v>136</v>
          </cell>
        </row>
        <row r="34">
          <cell r="C34" t="str">
            <v>Smith, Kiel R</v>
          </cell>
          <cell r="D34">
            <v>1986</v>
          </cell>
          <cell r="E34">
            <v>134</v>
          </cell>
          <cell r="H34">
            <v>23</v>
          </cell>
          <cell r="I34">
            <v>134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str">
            <v>np</v>
          </cell>
          <cell r="Q34">
            <v>0</v>
          </cell>
          <cell r="R34" t="e">
            <v>#N/A</v>
          </cell>
          <cell r="S34" t="str">
            <v>np</v>
          </cell>
          <cell r="T34">
            <v>0</v>
          </cell>
          <cell r="U34" t="e">
            <v>#N/A</v>
          </cell>
          <cell r="V34" t="str">
            <v>np</v>
          </cell>
          <cell r="W34">
            <v>0</v>
          </cell>
          <cell r="X34" t="e">
            <v>#N/A</v>
          </cell>
          <cell r="Y34" t="str">
            <v>np</v>
          </cell>
          <cell r="Z34">
            <v>0</v>
          </cell>
          <cell r="AA34" t="e">
            <v>#N/A</v>
          </cell>
          <cell r="AB34" t="str">
            <v>np</v>
          </cell>
          <cell r="AC34">
            <v>0</v>
          </cell>
          <cell r="AD34" t="e">
            <v>#N/A</v>
          </cell>
          <cell r="AE34" t="str">
            <v>np</v>
          </cell>
          <cell r="AF34">
            <v>0</v>
          </cell>
          <cell r="AG34" t="e">
            <v>#N/A</v>
          </cell>
          <cell r="AH34" t="str">
            <v>np</v>
          </cell>
          <cell r="AI34">
            <v>0</v>
          </cell>
          <cell r="AJ34" t="e">
            <v>#N/A</v>
          </cell>
          <cell r="AK34" t="str">
            <v>np</v>
          </cell>
          <cell r="AL34">
            <v>0</v>
          </cell>
          <cell r="AM34" t="e">
            <v>#N/A</v>
          </cell>
          <cell r="AS34">
            <v>134</v>
          </cell>
        </row>
        <row r="35">
          <cell r="C35" t="str">
            <v>Jackson, Bryan C</v>
          </cell>
          <cell r="D35">
            <v>1986</v>
          </cell>
          <cell r="E35">
            <v>116</v>
          </cell>
          <cell r="H35">
            <v>26</v>
          </cell>
          <cell r="I35">
            <v>116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P35" t="str">
            <v>np</v>
          </cell>
          <cell r="Q35">
            <v>0</v>
          </cell>
          <cell r="R35" t="e">
            <v>#N/A</v>
          </cell>
          <cell r="S35" t="str">
            <v>np</v>
          </cell>
          <cell r="T35">
            <v>0</v>
          </cell>
          <cell r="U35" t="e">
            <v>#N/A</v>
          </cell>
          <cell r="V35" t="str">
            <v>np</v>
          </cell>
          <cell r="W35">
            <v>0</v>
          </cell>
          <cell r="X35" t="e">
            <v>#N/A</v>
          </cell>
          <cell r="Y35" t="str">
            <v>np</v>
          </cell>
          <cell r="Z35">
            <v>0</v>
          </cell>
          <cell r="AA35" t="e">
            <v>#N/A</v>
          </cell>
          <cell r="AB35" t="str">
            <v>np</v>
          </cell>
          <cell r="AC35">
            <v>0</v>
          </cell>
          <cell r="AD35" t="e">
            <v>#N/A</v>
          </cell>
          <cell r="AE35" t="str">
            <v>np</v>
          </cell>
          <cell r="AF35">
            <v>0</v>
          </cell>
          <cell r="AG35" t="e">
            <v>#N/A</v>
          </cell>
          <cell r="AH35" t="str">
            <v>np</v>
          </cell>
          <cell r="AI35">
            <v>0</v>
          </cell>
          <cell r="AJ35" t="e">
            <v>#N/A</v>
          </cell>
          <cell r="AK35" t="str">
            <v>np</v>
          </cell>
          <cell r="AL35">
            <v>0</v>
          </cell>
          <cell r="AM35" t="e">
            <v>#N/A</v>
          </cell>
          <cell r="AS35">
            <v>116</v>
          </cell>
        </row>
        <row r="36">
          <cell r="C36" t="str">
            <v>Rake, Marshall</v>
          </cell>
          <cell r="D36">
            <v>1987</v>
          </cell>
          <cell r="E36">
            <v>115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>
            <v>27</v>
          </cell>
          <cell r="M36">
            <v>115</v>
          </cell>
          <cell r="N36" t="str">
            <v>np</v>
          </cell>
          <cell r="O36">
            <v>0</v>
          </cell>
          <cell r="P36" t="str">
            <v>np</v>
          </cell>
          <cell r="Q36">
            <v>0</v>
          </cell>
          <cell r="R36" t="e">
            <v>#N/A</v>
          </cell>
          <cell r="S36" t="str">
            <v>np</v>
          </cell>
          <cell r="T36">
            <v>0</v>
          </cell>
          <cell r="U36" t="e">
            <v>#N/A</v>
          </cell>
          <cell r="V36" t="str">
            <v>np</v>
          </cell>
          <cell r="W36">
            <v>0</v>
          </cell>
          <cell r="X36" t="e">
            <v>#N/A</v>
          </cell>
          <cell r="Y36" t="str">
            <v>np</v>
          </cell>
          <cell r="Z36">
            <v>0</v>
          </cell>
          <cell r="AA36" t="e">
            <v>#N/A</v>
          </cell>
          <cell r="AB36" t="str">
            <v>np</v>
          </cell>
          <cell r="AC36">
            <v>0</v>
          </cell>
          <cell r="AD36" t="e">
            <v>#N/A</v>
          </cell>
          <cell r="AE36" t="str">
            <v>np</v>
          </cell>
          <cell r="AF36">
            <v>0</v>
          </cell>
          <cell r="AG36" t="e">
            <v>#N/A</v>
          </cell>
          <cell r="AH36" t="str">
            <v>np</v>
          </cell>
          <cell r="AI36">
            <v>0</v>
          </cell>
          <cell r="AJ36" t="e">
            <v>#N/A</v>
          </cell>
          <cell r="AK36" t="str">
            <v>np</v>
          </cell>
          <cell r="AL36">
            <v>0</v>
          </cell>
          <cell r="AM36" t="e">
            <v>#N/A</v>
          </cell>
          <cell r="AS36">
            <v>0</v>
          </cell>
        </row>
        <row r="37">
          <cell r="C37" t="str">
            <v>Struck, Bryce</v>
          </cell>
          <cell r="D37">
            <v>1986</v>
          </cell>
          <cell r="E37">
            <v>115</v>
          </cell>
          <cell r="H37">
            <v>27</v>
          </cell>
          <cell r="I37">
            <v>115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P37" t="str">
            <v>np</v>
          </cell>
          <cell r="Q37">
            <v>0</v>
          </cell>
          <cell r="R37" t="e">
            <v>#N/A</v>
          </cell>
          <cell r="S37" t="str">
            <v>np</v>
          </cell>
          <cell r="T37">
            <v>0</v>
          </cell>
          <cell r="U37" t="e">
            <v>#N/A</v>
          </cell>
          <cell r="V37" t="str">
            <v>np</v>
          </cell>
          <cell r="W37">
            <v>0</v>
          </cell>
          <cell r="X37" t="e">
            <v>#N/A</v>
          </cell>
          <cell r="Y37" t="str">
            <v>np</v>
          </cell>
          <cell r="Z37">
            <v>0</v>
          </cell>
          <cell r="AA37" t="e">
            <v>#N/A</v>
          </cell>
          <cell r="AB37" t="str">
            <v>np</v>
          </cell>
          <cell r="AC37">
            <v>0</v>
          </cell>
          <cell r="AD37" t="e">
            <v>#N/A</v>
          </cell>
          <cell r="AE37" t="str">
            <v>np</v>
          </cell>
          <cell r="AF37">
            <v>0</v>
          </cell>
          <cell r="AG37" t="e">
            <v>#N/A</v>
          </cell>
          <cell r="AH37" t="str">
            <v>np</v>
          </cell>
          <cell r="AI37">
            <v>0</v>
          </cell>
          <cell r="AJ37" t="e">
            <v>#N/A</v>
          </cell>
          <cell r="AK37" t="str">
            <v>np</v>
          </cell>
          <cell r="AL37">
            <v>0</v>
          </cell>
          <cell r="AM37" t="e">
            <v>#N/A</v>
          </cell>
          <cell r="AS37">
            <v>115</v>
          </cell>
        </row>
        <row r="38">
          <cell r="C38" t="str">
            <v>Zagunis, Merrick</v>
          </cell>
          <cell r="D38">
            <v>1988</v>
          </cell>
          <cell r="E38">
            <v>114</v>
          </cell>
          <cell r="H38">
            <v>28</v>
          </cell>
          <cell r="I38">
            <v>114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str">
            <v>np</v>
          </cell>
          <cell r="Q38">
            <v>0</v>
          </cell>
          <cell r="R38" t="e">
            <v>#N/A</v>
          </cell>
          <cell r="S38" t="str">
            <v>np</v>
          </cell>
          <cell r="T38">
            <v>0</v>
          </cell>
          <cell r="U38" t="e">
            <v>#N/A</v>
          </cell>
          <cell r="V38" t="str">
            <v>np</v>
          </cell>
          <cell r="W38">
            <v>0</v>
          </cell>
          <cell r="X38" t="e">
            <v>#N/A</v>
          </cell>
          <cell r="Y38" t="str">
            <v>np</v>
          </cell>
          <cell r="Z38">
            <v>0</v>
          </cell>
          <cell r="AA38" t="e">
            <v>#N/A</v>
          </cell>
          <cell r="AB38" t="str">
            <v>np</v>
          </cell>
          <cell r="AC38">
            <v>0</v>
          </cell>
          <cell r="AD38" t="e">
            <v>#N/A</v>
          </cell>
          <cell r="AE38" t="str">
            <v>np</v>
          </cell>
          <cell r="AF38">
            <v>0</v>
          </cell>
          <cell r="AG38" t="e">
            <v>#N/A</v>
          </cell>
          <cell r="AH38" t="str">
            <v>np</v>
          </cell>
          <cell r="AI38">
            <v>0</v>
          </cell>
          <cell r="AJ38" t="e">
            <v>#N/A</v>
          </cell>
          <cell r="AK38" t="str">
            <v>np</v>
          </cell>
          <cell r="AL38">
            <v>0</v>
          </cell>
          <cell r="AM38" t="e">
            <v>#N/A</v>
          </cell>
          <cell r="AS38">
            <v>114</v>
          </cell>
        </row>
        <row r="39">
          <cell r="C39" t="str">
            <v>Eiremo, Anders E</v>
          </cell>
          <cell r="D39">
            <v>1987</v>
          </cell>
          <cell r="E39">
            <v>113</v>
          </cell>
          <cell r="H39">
            <v>29</v>
          </cell>
          <cell r="I39">
            <v>113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P39" t="str">
            <v>np</v>
          </cell>
          <cell r="Q39">
            <v>0</v>
          </cell>
          <cell r="R39" t="e">
            <v>#N/A</v>
          </cell>
          <cell r="S39" t="str">
            <v>np</v>
          </cell>
          <cell r="T39">
            <v>0</v>
          </cell>
          <cell r="U39" t="e">
            <v>#N/A</v>
          </cell>
          <cell r="V39" t="str">
            <v>np</v>
          </cell>
          <cell r="W39">
            <v>0</v>
          </cell>
          <cell r="X39" t="e">
            <v>#N/A</v>
          </cell>
          <cell r="Y39" t="str">
            <v>np</v>
          </cell>
          <cell r="Z39">
            <v>0</v>
          </cell>
          <cell r="AA39" t="e">
            <v>#N/A</v>
          </cell>
          <cell r="AB39" t="str">
            <v>np</v>
          </cell>
          <cell r="AC39">
            <v>0</v>
          </cell>
          <cell r="AD39" t="e">
            <v>#N/A</v>
          </cell>
          <cell r="AE39" t="str">
            <v>np</v>
          </cell>
          <cell r="AF39">
            <v>0</v>
          </cell>
          <cell r="AG39" t="e">
            <v>#N/A</v>
          </cell>
          <cell r="AH39" t="str">
            <v>np</v>
          </cell>
          <cell r="AI39">
            <v>0</v>
          </cell>
          <cell r="AJ39" t="e">
            <v>#N/A</v>
          </cell>
          <cell r="AK39" t="str">
            <v>np</v>
          </cell>
          <cell r="AL39">
            <v>0</v>
          </cell>
          <cell r="AM39" t="e">
            <v>#N/A</v>
          </cell>
          <cell r="AS39">
            <v>113</v>
          </cell>
        </row>
        <row r="40">
          <cell r="C40" t="str">
            <v>Zadeh, David A</v>
          </cell>
          <cell r="D40">
            <v>1985</v>
          </cell>
          <cell r="E40">
            <v>112</v>
          </cell>
          <cell r="H40" t="str">
            <v>np</v>
          </cell>
          <cell r="I40">
            <v>0</v>
          </cell>
          <cell r="J40" t="str">
            <v>np</v>
          </cell>
          <cell r="K40">
            <v>0</v>
          </cell>
          <cell r="L40">
            <v>30</v>
          </cell>
          <cell r="M40">
            <v>112</v>
          </cell>
          <cell r="N40" t="str">
            <v>np</v>
          </cell>
          <cell r="O40">
            <v>0</v>
          </cell>
          <cell r="P40" t="str">
            <v>np</v>
          </cell>
          <cell r="Q40">
            <v>0</v>
          </cell>
          <cell r="R40" t="e">
            <v>#N/A</v>
          </cell>
          <cell r="S40" t="str">
            <v>np</v>
          </cell>
          <cell r="T40">
            <v>0</v>
          </cell>
          <cell r="U40" t="e">
            <v>#N/A</v>
          </cell>
          <cell r="V40" t="str">
            <v>np</v>
          </cell>
          <cell r="W40">
            <v>0</v>
          </cell>
          <cell r="X40" t="e">
            <v>#N/A</v>
          </cell>
          <cell r="Y40" t="str">
            <v>np</v>
          </cell>
          <cell r="Z40">
            <v>0</v>
          </cell>
          <cell r="AA40" t="e">
            <v>#N/A</v>
          </cell>
          <cell r="AB40" t="str">
            <v>np</v>
          </cell>
          <cell r="AC40">
            <v>0</v>
          </cell>
          <cell r="AD40" t="e">
            <v>#N/A</v>
          </cell>
          <cell r="AE40" t="str">
            <v>np</v>
          </cell>
          <cell r="AF40">
            <v>0</v>
          </cell>
          <cell r="AG40" t="e">
            <v>#N/A</v>
          </cell>
          <cell r="AH40" t="str">
            <v>np</v>
          </cell>
          <cell r="AI40">
            <v>0</v>
          </cell>
          <cell r="AJ40" t="e">
            <v>#N/A</v>
          </cell>
          <cell r="AK40" t="str">
            <v>np</v>
          </cell>
          <cell r="AL40">
            <v>0</v>
          </cell>
          <cell r="AM40" t="e">
            <v>#N/A</v>
          </cell>
          <cell r="AS40">
            <v>0</v>
          </cell>
        </row>
        <row r="41">
          <cell r="C41" t="str">
            <v>Pipkin, Joseph M</v>
          </cell>
          <cell r="D41">
            <v>1985</v>
          </cell>
          <cell r="E41">
            <v>111</v>
          </cell>
          <cell r="H41">
            <v>31</v>
          </cell>
          <cell r="I41">
            <v>111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P41" t="str">
            <v>np</v>
          </cell>
          <cell r="Q41">
            <v>0</v>
          </cell>
          <cell r="R41" t="e">
            <v>#N/A</v>
          </cell>
          <cell r="S41" t="str">
            <v>np</v>
          </cell>
          <cell r="T41">
            <v>0</v>
          </cell>
          <cell r="U41" t="e">
            <v>#N/A</v>
          </cell>
          <cell r="V41" t="str">
            <v>np</v>
          </cell>
          <cell r="W41">
            <v>0</v>
          </cell>
          <cell r="X41" t="e">
            <v>#N/A</v>
          </cell>
          <cell r="Y41" t="str">
            <v>np</v>
          </cell>
          <cell r="Z41">
            <v>0</v>
          </cell>
          <cell r="AA41" t="e">
            <v>#N/A</v>
          </cell>
          <cell r="AB41" t="str">
            <v>np</v>
          </cell>
          <cell r="AC41">
            <v>0</v>
          </cell>
          <cell r="AD41" t="e">
            <v>#N/A</v>
          </cell>
          <cell r="AE41" t="str">
            <v>np</v>
          </cell>
          <cell r="AF41">
            <v>0</v>
          </cell>
          <cell r="AG41" t="e">
            <v>#N/A</v>
          </cell>
          <cell r="AH41" t="str">
            <v>np</v>
          </cell>
          <cell r="AI41">
            <v>0</v>
          </cell>
          <cell r="AJ41" t="e">
            <v>#N/A</v>
          </cell>
          <cell r="AK41" t="str">
            <v>np</v>
          </cell>
          <cell r="AL41">
            <v>0</v>
          </cell>
          <cell r="AM41" t="e">
            <v>#N/A</v>
          </cell>
          <cell r="AS41">
            <v>111</v>
          </cell>
        </row>
        <row r="42">
          <cell r="C42" t="str">
            <v>Liu, Joe C</v>
          </cell>
          <cell r="D42">
            <v>1987</v>
          </cell>
          <cell r="E42">
            <v>110</v>
          </cell>
          <cell r="H42">
            <v>32</v>
          </cell>
          <cell r="I42">
            <v>110</v>
          </cell>
          <cell r="J42" t="str">
            <v>np</v>
          </cell>
          <cell r="K42">
            <v>0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P42" t="str">
            <v>np</v>
          </cell>
          <cell r="Q42">
            <v>0</v>
          </cell>
          <cell r="R42" t="e">
            <v>#N/A</v>
          </cell>
          <cell r="S42" t="str">
            <v>np</v>
          </cell>
          <cell r="T42">
            <v>0</v>
          </cell>
          <cell r="U42" t="e">
            <v>#N/A</v>
          </cell>
          <cell r="V42" t="str">
            <v>np</v>
          </cell>
          <cell r="W42">
            <v>0</v>
          </cell>
          <cell r="X42" t="e">
            <v>#N/A</v>
          </cell>
          <cell r="Y42" t="str">
            <v>np</v>
          </cell>
          <cell r="Z42">
            <v>0</v>
          </cell>
          <cell r="AA42" t="e">
            <v>#N/A</v>
          </cell>
          <cell r="AB42" t="str">
            <v>np</v>
          </cell>
          <cell r="AC42">
            <v>0</v>
          </cell>
          <cell r="AD42" t="e">
            <v>#N/A</v>
          </cell>
          <cell r="AE42" t="str">
            <v>np</v>
          </cell>
          <cell r="AF42">
            <v>0</v>
          </cell>
          <cell r="AG42" t="e">
            <v>#N/A</v>
          </cell>
          <cell r="AH42" t="str">
            <v>np</v>
          </cell>
          <cell r="AI42">
            <v>0</v>
          </cell>
          <cell r="AJ42" t="e">
            <v>#N/A</v>
          </cell>
          <cell r="AK42" t="str">
            <v>np</v>
          </cell>
          <cell r="AL42">
            <v>0</v>
          </cell>
          <cell r="AM42" t="e">
            <v>#N/A</v>
          </cell>
          <cell r="AS42">
            <v>110</v>
          </cell>
        </row>
        <row r="44">
          <cell r="C44" t="str">
            <v>Group I International Points</v>
          </cell>
          <cell r="J44" t="str">
            <v>Place</v>
          </cell>
          <cell r="K44" t="str">
            <v>Points</v>
          </cell>
        </row>
        <row r="45">
          <cell r="C45" t="str">
            <v>Clement, Luther</v>
          </cell>
          <cell r="D45" t="str">
            <v>Jr. "A", Havana, CUB, 1/26/01</v>
          </cell>
          <cell r="J45">
            <v>3</v>
          </cell>
          <cell r="K45">
            <v>1020</v>
          </cell>
        </row>
        <row r="46">
          <cell r="C46" t="str">
            <v>Krul, Alexander</v>
          </cell>
          <cell r="D46" t="str">
            <v>Jr. "A", Havana, CUB, 1/26/01</v>
          </cell>
          <cell r="J46">
            <v>10</v>
          </cell>
          <cell r="K46">
            <v>636</v>
          </cell>
        </row>
        <row r="48">
          <cell r="C48" t="str">
            <v>Group II Points</v>
          </cell>
          <cell r="J48" t="str">
            <v>Place</v>
          </cell>
          <cell r="K48" t="str">
            <v>Points</v>
          </cell>
        </row>
        <row r="49">
          <cell r="C49" t="str">
            <v>Andrus, Curtis</v>
          </cell>
          <cell r="D49" t="str">
            <v>Cadet "B", Bonn, GER, 3/3/01</v>
          </cell>
          <cell r="J49">
            <v>12</v>
          </cell>
          <cell r="K49">
            <v>263.75</v>
          </cell>
        </row>
        <row r="50">
          <cell r="C50" t="str">
            <v>Clement, Luther</v>
          </cell>
          <cell r="D50" t="str">
            <v>Jr. "A", Frascati, ITA, 11/26/00</v>
          </cell>
          <cell r="J50">
            <v>28</v>
          </cell>
          <cell r="K50">
            <v>354</v>
          </cell>
        </row>
        <row r="51">
          <cell r="C51" t="str">
            <v>Clement, Luther</v>
          </cell>
          <cell r="D51" t="str">
            <v>Cadet "B", Bonn, GER, 3/3/01</v>
          </cell>
          <cell r="J51">
            <v>2</v>
          </cell>
          <cell r="K51">
            <v>460</v>
          </cell>
        </row>
        <row r="52">
          <cell r="C52" t="str">
            <v>Farr, Ian</v>
          </cell>
          <cell r="D52" t="str">
            <v>Cadet "B", Bonn, GER, 3/3/01</v>
          </cell>
          <cell r="J52">
            <v>24</v>
          </cell>
          <cell r="K52">
            <v>166.25</v>
          </cell>
        </row>
        <row r="53">
          <cell r="C53" t="str">
            <v>Ghattas, Patrick</v>
          </cell>
          <cell r="D53" t="str">
            <v>Jr. "A", Dormagen, GER, 12/3/00</v>
          </cell>
          <cell r="J53">
            <v>3</v>
          </cell>
          <cell r="K53">
            <v>1020</v>
          </cell>
        </row>
        <row r="54">
          <cell r="C54" t="str">
            <v>Ghattas, Patrick</v>
          </cell>
          <cell r="D54" t="str">
            <v>Jr. "A", Budapest, HUN, 1/6/01</v>
          </cell>
          <cell r="J54">
            <v>25</v>
          </cell>
          <cell r="K54">
            <v>372</v>
          </cell>
        </row>
        <row r="55">
          <cell r="C55" t="str">
            <v>Ghattas, Patrick</v>
          </cell>
          <cell r="D55" t="str">
            <v>Jr. "A", Logroño, SPA, 2/4/01</v>
          </cell>
          <cell r="J55">
            <v>5</v>
          </cell>
          <cell r="K55">
            <v>840</v>
          </cell>
        </row>
        <row r="56">
          <cell r="C56" t="str">
            <v>Ghattas, Patrick</v>
          </cell>
          <cell r="D56" t="str">
            <v>Cadet Worlds, Gdansk, POL, 4/10/01</v>
          </cell>
          <cell r="J56">
            <v>14</v>
          </cell>
          <cell r="K56">
            <v>408</v>
          </cell>
        </row>
        <row r="57">
          <cell r="C57" t="str">
            <v>Krul, Alexander</v>
          </cell>
          <cell r="D57" t="str">
            <v>Jr. "A", Logroño, SPA, 2/4/01</v>
          </cell>
          <cell r="J57">
            <v>17</v>
          </cell>
          <cell r="K57">
            <v>420</v>
          </cell>
        </row>
        <row r="58">
          <cell r="C58" t="str">
            <v>Krul, Alexander</v>
          </cell>
          <cell r="D58" t="str">
            <v>Cadet "B", Bonn, GER, 3/3/01</v>
          </cell>
          <cell r="J58">
            <v>3</v>
          </cell>
          <cell r="K58">
            <v>425</v>
          </cell>
        </row>
      </sheetData>
      <sheetData sheetId="3">
        <row r="1">
          <cell r="H1" t="str">
            <v>2001 U16's</v>
          </cell>
          <cell r="J1" t="str">
            <v>Oct 2000 CDT</v>
          </cell>
          <cell r="L1" t="str">
            <v>Nov 2000 CDT</v>
          </cell>
          <cell r="N1" t="str">
            <v>2001 CDT JO's</v>
          </cell>
        </row>
        <row r="2">
          <cell r="H2" t="str">
            <v>D</v>
          </cell>
          <cell r="I2" t="str">
            <v>Summer&lt;BR&gt;2001&lt;BR&gt;U16</v>
          </cell>
          <cell r="J2" t="str">
            <v>D</v>
          </cell>
          <cell r="K2" t="str">
            <v>Oct 2000&lt;BR&gt;CADET%Oct 2001&lt;BR&gt;CADET</v>
          </cell>
          <cell r="L2" t="str">
            <v>D</v>
          </cell>
          <cell r="M2" t="str">
            <v>Nov 2000&lt;BR&gt;CADET%Nov 2001&lt;BR&gt;CADET</v>
          </cell>
          <cell r="N2" t="str">
            <v>D</v>
          </cell>
          <cell r="O2" t="str">
            <v>2001 JO^s&lt;BR&gt;CADET%2002 JO^s&lt;BR&gt;CADET</v>
          </cell>
        </row>
        <row r="3">
          <cell r="H3">
            <v>8</v>
          </cell>
          <cell r="I3">
            <v>5</v>
          </cell>
          <cell r="J3">
            <v>10</v>
          </cell>
          <cell r="K3">
            <v>5</v>
          </cell>
          <cell r="L3">
            <v>12</v>
          </cell>
          <cell r="M3">
            <v>5</v>
          </cell>
          <cell r="N3">
            <v>14</v>
          </cell>
          <cell r="O3">
            <v>5</v>
          </cell>
        </row>
        <row r="4">
          <cell r="C4" t="str">
            <v>McGlade, Jasmine A</v>
          </cell>
          <cell r="D4">
            <v>1985</v>
          </cell>
          <cell r="E4">
            <v>5342</v>
          </cell>
          <cell r="G4">
            <v>2009</v>
          </cell>
          <cell r="H4">
            <v>1</v>
          </cell>
          <cell r="I4">
            <v>400</v>
          </cell>
          <cell r="J4">
            <v>3</v>
          </cell>
          <cell r="K4">
            <v>340</v>
          </cell>
          <cell r="L4">
            <v>3</v>
          </cell>
          <cell r="M4">
            <v>340</v>
          </cell>
          <cell r="N4">
            <v>5</v>
          </cell>
          <cell r="O4">
            <v>280</v>
          </cell>
          <cell r="P4">
            <v>3</v>
          </cell>
          <cell r="Q4">
            <v>510</v>
          </cell>
          <cell r="R4">
            <v>3</v>
          </cell>
          <cell r="S4">
            <v>8</v>
          </cell>
          <cell r="T4">
            <v>411</v>
          </cell>
          <cell r="U4">
            <v>8</v>
          </cell>
          <cell r="V4">
            <v>2</v>
          </cell>
          <cell r="W4">
            <v>552</v>
          </cell>
          <cell r="X4">
            <v>2</v>
          </cell>
          <cell r="Y4" t="str">
            <v>np</v>
          </cell>
          <cell r="Z4">
            <v>0</v>
          </cell>
          <cell r="AA4" t="str">
            <v>np</v>
          </cell>
          <cell r="AB4">
            <v>11</v>
          </cell>
          <cell r="AC4">
            <v>590</v>
          </cell>
          <cell r="AD4">
            <v>11</v>
          </cell>
          <cell r="AE4">
            <v>13</v>
          </cell>
          <cell r="AF4">
            <v>525</v>
          </cell>
          <cell r="AG4">
            <v>13</v>
          </cell>
          <cell r="AH4" t="str">
            <v>np</v>
          </cell>
          <cell r="AI4">
            <v>0</v>
          </cell>
          <cell r="AJ4" t="str">
            <v>np</v>
          </cell>
          <cell r="AK4">
            <v>19.5</v>
          </cell>
          <cell r="AL4">
            <v>345</v>
          </cell>
          <cell r="AM4">
            <v>19.5</v>
          </cell>
          <cell r="AS4">
            <v>400</v>
          </cell>
        </row>
        <row r="5">
          <cell r="C5" t="str">
            <v>Schneider, Ruth</v>
          </cell>
          <cell r="D5">
            <v>1985</v>
          </cell>
          <cell r="E5">
            <v>3503</v>
          </cell>
          <cell r="H5">
            <v>5</v>
          </cell>
          <cell r="I5">
            <v>280</v>
          </cell>
          <cell r="J5">
            <v>8</v>
          </cell>
          <cell r="K5">
            <v>274</v>
          </cell>
          <cell r="L5">
            <v>6</v>
          </cell>
          <cell r="M5">
            <v>278</v>
          </cell>
          <cell r="N5">
            <v>3</v>
          </cell>
          <cell r="O5">
            <v>340</v>
          </cell>
          <cell r="P5">
            <v>5</v>
          </cell>
          <cell r="Q5">
            <v>420</v>
          </cell>
          <cell r="R5">
            <v>5</v>
          </cell>
          <cell r="S5">
            <v>12</v>
          </cell>
          <cell r="T5">
            <v>318</v>
          </cell>
          <cell r="U5">
            <v>12</v>
          </cell>
          <cell r="V5">
            <v>17.5</v>
          </cell>
          <cell r="W5">
            <v>209.5</v>
          </cell>
          <cell r="X5">
            <v>17.5</v>
          </cell>
          <cell r="Y5">
            <v>5.5</v>
          </cell>
          <cell r="Z5">
            <v>418.5</v>
          </cell>
          <cell r="AA5">
            <v>5.5</v>
          </cell>
          <cell r="AB5">
            <v>35</v>
          </cell>
          <cell r="AC5">
            <v>265</v>
          </cell>
          <cell r="AD5">
            <v>35</v>
          </cell>
          <cell r="AE5">
            <v>26</v>
          </cell>
          <cell r="AF5">
            <v>310</v>
          </cell>
          <cell r="AG5">
            <v>26</v>
          </cell>
          <cell r="AH5">
            <v>2</v>
          </cell>
          <cell r="AI5">
            <v>925</v>
          </cell>
          <cell r="AJ5">
            <v>2</v>
          </cell>
          <cell r="AK5">
            <v>13</v>
          </cell>
          <cell r="AL5">
            <v>506</v>
          </cell>
          <cell r="AM5">
            <v>13</v>
          </cell>
          <cell r="AS5">
            <v>280</v>
          </cell>
        </row>
        <row r="6">
          <cell r="C6" t="str">
            <v>Schirtz, Alli M</v>
          </cell>
          <cell r="D6">
            <v>1986</v>
          </cell>
          <cell r="E6">
            <v>2952</v>
          </cell>
          <cell r="H6">
            <v>9</v>
          </cell>
          <cell r="I6">
            <v>214</v>
          </cell>
          <cell r="J6">
            <v>10</v>
          </cell>
          <cell r="K6">
            <v>213</v>
          </cell>
          <cell r="L6">
            <v>1</v>
          </cell>
          <cell r="M6">
            <v>400</v>
          </cell>
          <cell r="N6">
            <v>2</v>
          </cell>
          <cell r="O6">
            <v>368</v>
          </cell>
          <cell r="P6">
            <v>2</v>
          </cell>
          <cell r="Q6">
            <v>552</v>
          </cell>
          <cell r="R6">
            <v>2</v>
          </cell>
          <cell r="S6">
            <v>6</v>
          </cell>
          <cell r="T6">
            <v>417</v>
          </cell>
          <cell r="U6">
            <v>6</v>
          </cell>
          <cell r="V6" t="str">
            <v>np</v>
          </cell>
          <cell r="W6">
            <v>0</v>
          </cell>
          <cell r="X6" t="str">
            <v>np</v>
          </cell>
          <cell r="Y6">
            <v>18</v>
          </cell>
          <cell r="Z6">
            <v>209</v>
          </cell>
          <cell r="AA6">
            <v>18</v>
          </cell>
          <cell r="AB6" t="str">
            <v>np</v>
          </cell>
          <cell r="AC6">
            <v>0</v>
          </cell>
          <cell r="AD6" t="str">
            <v>np</v>
          </cell>
          <cell r="AE6" t="str">
            <v>np</v>
          </cell>
          <cell r="AF6">
            <v>0</v>
          </cell>
          <cell r="AG6" t="str">
            <v>np</v>
          </cell>
          <cell r="AH6">
            <v>7</v>
          </cell>
          <cell r="AI6">
            <v>715</v>
          </cell>
          <cell r="AJ6">
            <v>7</v>
          </cell>
          <cell r="AK6">
            <v>16</v>
          </cell>
          <cell r="AL6">
            <v>500</v>
          </cell>
          <cell r="AM6">
            <v>16</v>
          </cell>
          <cell r="AS6">
            <v>214</v>
          </cell>
        </row>
        <row r="7">
          <cell r="C7" t="str">
            <v>Byerts, Keri L</v>
          </cell>
          <cell r="D7">
            <v>1987</v>
          </cell>
          <cell r="E7">
            <v>2498</v>
          </cell>
          <cell r="G7">
            <v>145</v>
          </cell>
          <cell r="H7">
            <v>13</v>
          </cell>
          <cell r="I7">
            <v>203</v>
          </cell>
          <cell r="J7">
            <v>7</v>
          </cell>
          <cell r="K7">
            <v>276</v>
          </cell>
          <cell r="L7">
            <v>7</v>
          </cell>
          <cell r="M7">
            <v>276</v>
          </cell>
          <cell r="N7">
            <v>17</v>
          </cell>
          <cell r="O7">
            <v>140</v>
          </cell>
          <cell r="P7">
            <v>6</v>
          </cell>
          <cell r="Q7">
            <v>417</v>
          </cell>
          <cell r="R7">
            <v>6</v>
          </cell>
          <cell r="S7">
            <v>30</v>
          </cell>
          <cell r="T7">
            <v>167</v>
          </cell>
          <cell r="U7">
            <v>30</v>
          </cell>
          <cell r="V7">
            <v>3</v>
          </cell>
          <cell r="W7">
            <v>510</v>
          </cell>
          <cell r="X7">
            <v>3</v>
          </cell>
          <cell r="Y7">
            <v>11</v>
          </cell>
          <cell r="Z7">
            <v>319</v>
          </cell>
          <cell r="AA7">
            <v>11</v>
          </cell>
          <cell r="AB7" t="str">
            <v>np</v>
          </cell>
          <cell r="AC7">
            <v>0</v>
          </cell>
          <cell r="AD7" t="str">
            <v>np</v>
          </cell>
          <cell r="AE7">
            <v>28</v>
          </cell>
          <cell r="AF7">
            <v>300</v>
          </cell>
          <cell r="AG7">
            <v>28</v>
          </cell>
          <cell r="AH7" t="str">
            <v>np</v>
          </cell>
          <cell r="AI7">
            <v>0</v>
          </cell>
          <cell r="AJ7" t="str">
            <v>np</v>
          </cell>
          <cell r="AK7">
            <v>11</v>
          </cell>
          <cell r="AL7">
            <v>531</v>
          </cell>
          <cell r="AM7">
            <v>11</v>
          </cell>
          <cell r="AS7">
            <v>203</v>
          </cell>
        </row>
        <row r="8">
          <cell r="C8" t="str">
            <v>Ehmann, Rachel E</v>
          </cell>
          <cell r="D8">
            <v>1985</v>
          </cell>
          <cell r="E8">
            <v>1453</v>
          </cell>
          <cell r="H8">
            <v>10</v>
          </cell>
          <cell r="I8">
            <v>213</v>
          </cell>
          <cell r="J8">
            <v>20</v>
          </cell>
          <cell r="K8">
            <v>137</v>
          </cell>
          <cell r="L8">
            <v>14</v>
          </cell>
          <cell r="M8">
            <v>202</v>
          </cell>
          <cell r="N8">
            <v>12</v>
          </cell>
          <cell r="O8">
            <v>211</v>
          </cell>
          <cell r="P8" t="str">
            <v>np</v>
          </cell>
          <cell r="Q8">
            <v>0</v>
          </cell>
          <cell r="R8" t="str">
            <v>np</v>
          </cell>
          <cell r="S8">
            <v>11</v>
          </cell>
          <cell r="T8">
            <v>319</v>
          </cell>
          <cell r="U8">
            <v>11</v>
          </cell>
          <cell r="V8" t="str">
            <v>np</v>
          </cell>
          <cell r="W8">
            <v>0</v>
          </cell>
          <cell r="X8" t="str">
            <v>np</v>
          </cell>
          <cell r="Y8">
            <v>10</v>
          </cell>
          <cell r="Z8">
            <v>320</v>
          </cell>
          <cell r="AA8">
            <v>10</v>
          </cell>
          <cell r="AB8" t="str">
            <v>np</v>
          </cell>
          <cell r="AC8">
            <v>0</v>
          </cell>
          <cell r="AD8" t="str">
            <v>np</v>
          </cell>
          <cell r="AE8" t="str">
            <v>np</v>
          </cell>
          <cell r="AF8">
            <v>0</v>
          </cell>
          <cell r="AG8" t="str">
            <v>np</v>
          </cell>
          <cell r="AH8">
            <v>22</v>
          </cell>
          <cell r="AI8">
            <v>390</v>
          </cell>
          <cell r="AJ8">
            <v>22</v>
          </cell>
          <cell r="AK8" t="str">
            <v>np</v>
          </cell>
          <cell r="AL8">
            <v>0</v>
          </cell>
          <cell r="AM8" t="str">
            <v>np</v>
          </cell>
          <cell r="AS8">
            <v>213</v>
          </cell>
        </row>
        <row r="9">
          <cell r="C9" t="str">
            <v>Orlando, Amy E</v>
          </cell>
          <cell r="D9">
            <v>1985</v>
          </cell>
          <cell r="E9">
            <v>1375</v>
          </cell>
          <cell r="H9">
            <v>2</v>
          </cell>
          <cell r="I9">
            <v>368</v>
          </cell>
          <cell r="J9">
            <v>22</v>
          </cell>
          <cell r="K9">
            <v>135</v>
          </cell>
          <cell r="L9">
            <v>10</v>
          </cell>
          <cell r="M9">
            <v>213</v>
          </cell>
          <cell r="N9">
            <v>25</v>
          </cell>
          <cell r="O9">
            <v>117</v>
          </cell>
          <cell r="P9">
            <v>18</v>
          </cell>
          <cell r="Q9">
            <v>209</v>
          </cell>
          <cell r="R9">
            <v>18</v>
          </cell>
          <cell r="S9" t="str">
            <v>np</v>
          </cell>
          <cell r="T9">
            <v>0</v>
          </cell>
          <cell r="U9" t="str">
            <v>np</v>
          </cell>
          <cell r="V9">
            <v>22</v>
          </cell>
          <cell r="W9">
            <v>205</v>
          </cell>
          <cell r="X9">
            <v>22</v>
          </cell>
          <cell r="Y9" t="str">
            <v>np</v>
          </cell>
          <cell r="Z9">
            <v>0</v>
          </cell>
          <cell r="AA9" t="str">
            <v>np</v>
          </cell>
          <cell r="AB9">
            <v>24</v>
          </cell>
          <cell r="AC9">
            <v>380</v>
          </cell>
          <cell r="AD9">
            <v>24</v>
          </cell>
          <cell r="AE9" t="str">
            <v>np</v>
          </cell>
          <cell r="AF9">
            <v>0</v>
          </cell>
          <cell r="AG9" t="str">
            <v>np</v>
          </cell>
          <cell r="AH9" t="str">
            <v>np</v>
          </cell>
          <cell r="AI9">
            <v>0</v>
          </cell>
          <cell r="AJ9" t="str">
            <v>np</v>
          </cell>
          <cell r="AK9" t="str">
            <v>np</v>
          </cell>
          <cell r="AL9">
            <v>0</v>
          </cell>
          <cell r="AM9" t="str">
            <v>np</v>
          </cell>
          <cell r="AS9">
            <v>368</v>
          </cell>
        </row>
        <row r="10">
          <cell r="C10" t="str">
            <v>Kercsmar, Anne B</v>
          </cell>
          <cell r="D10">
            <v>1985</v>
          </cell>
          <cell r="E10">
            <v>1335</v>
          </cell>
          <cell r="H10">
            <v>3</v>
          </cell>
          <cell r="I10">
            <v>340</v>
          </cell>
          <cell r="J10">
            <v>13</v>
          </cell>
          <cell r="K10">
            <v>203</v>
          </cell>
          <cell r="L10">
            <v>20</v>
          </cell>
          <cell r="M10">
            <v>137</v>
          </cell>
          <cell r="N10">
            <v>22</v>
          </cell>
          <cell r="O10">
            <v>135</v>
          </cell>
          <cell r="P10">
            <v>17</v>
          </cell>
          <cell r="Q10">
            <v>210</v>
          </cell>
          <cell r="R10">
            <v>17</v>
          </cell>
          <cell r="S10" t="str">
            <v>np</v>
          </cell>
          <cell r="T10">
            <v>0</v>
          </cell>
          <cell r="U10" t="str">
            <v>np</v>
          </cell>
          <cell r="V10">
            <v>15</v>
          </cell>
          <cell r="W10">
            <v>301</v>
          </cell>
          <cell r="X10">
            <v>15</v>
          </cell>
          <cell r="Y10">
            <v>23</v>
          </cell>
          <cell r="Z10">
            <v>204</v>
          </cell>
          <cell r="AA10">
            <v>23</v>
          </cell>
          <cell r="AB10" t="str">
            <v>np</v>
          </cell>
          <cell r="AC10">
            <v>0</v>
          </cell>
          <cell r="AD10" t="str">
            <v>np</v>
          </cell>
          <cell r="AE10">
            <v>32</v>
          </cell>
          <cell r="AF10">
            <v>280</v>
          </cell>
          <cell r="AG10">
            <v>32</v>
          </cell>
          <cell r="AH10" t="str">
            <v>np</v>
          </cell>
          <cell r="AI10">
            <v>0</v>
          </cell>
          <cell r="AJ10" t="str">
            <v>np</v>
          </cell>
          <cell r="AK10" t="str">
            <v>np</v>
          </cell>
          <cell r="AL10">
            <v>0</v>
          </cell>
          <cell r="AM10" t="str">
            <v>np</v>
          </cell>
          <cell r="AS10">
            <v>340</v>
          </cell>
        </row>
        <row r="11">
          <cell r="C11" t="str">
            <v>Brendler, Kaela J</v>
          </cell>
          <cell r="D11">
            <v>1985</v>
          </cell>
          <cell r="E11">
            <v>1331</v>
          </cell>
          <cell r="H11">
            <v>3</v>
          </cell>
          <cell r="I11">
            <v>340</v>
          </cell>
          <cell r="J11" t="str">
            <v>np</v>
          </cell>
          <cell r="K11">
            <v>0</v>
          </cell>
          <cell r="L11">
            <v>22</v>
          </cell>
          <cell r="M11">
            <v>135</v>
          </cell>
          <cell r="N11">
            <v>14</v>
          </cell>
          <cell r="O11">
            <v>202</v>
          </cell>
          <cell r="P11" t="str">
            <v>np</v>
          </cell>
          <cell r="Q11">
            <v>0</v>
          </cell>
          <cell r="R11" t="str">
            <v>np</v>
          </cell>
          <cell r="S11">
            <v>7</v>
          </cell>
          <cell r="T11">
            <v>414</v>
          </cell>
          <cell r="U11">
            <v>7</v>
          </cell>
          <cell r="V11" t="str">
            <v>np</v>
          </cell>
          <cell r="W11">
            <v>0</v>
          </cell>
          <cell r="X11" t="str">
            <v>np</v>
          </cell>
          <cell r="Y11">
            <v>27</v>
          </cell>
          <cell r="Z11">
            <v>170</v>
          </cell>
          <cell r="AA11">
            <v>27</v>
          </cell>
          <cell r="AB11">
            <v>47</v>
          </cell>
          <cell r="AC11">
            <v>205</v>
          </cell>
          <cell r="AD11">
            <v>47</v>
          </cell>
          <cell r="AE11" t="str">
            <v>np</v>
          </cell>
          <cell r="AF11">
            <v>0</v>
          </cell>
          <cell r="AG11" t="str">
            <v>np</v>
          </cell>
          <cell r="AH11" t="str">
            <v>np</v>
          </cell>
          <cell r="AI11">
            <v>0</v>
          </cell>
          <cell r="AJ11" t="str">
            <v>np</v>
          </cell>
          <cell r="AK11" t="str">
            <v>np</v>
          </cell>
          <cell r="AL11">
            <v>0</v>
          </cell>
          <cell r="AM11" t="str">
            <v>np</v>
          </cell>
          <cell r="AS11">
            <v>340</v>
          </cell>
        </row>
        <row r="12">
          <cell r="C12" t="str">
            <v>Rubin, Alexie A</v>
          </cell>
          <cell r="D12">
            <v>1986</v>
          </cell>
          <cell r="E12">
            <v>1305</v>
          </cell>
          <cell r="H12">
            <v>7</v>
          </cell>
          <cell r="I12">
            <v>276</v>
          </cell>
          <cell r="J12" t="str">
            <v>np</v>
          </cell>
          <cell r="K12">
            <v>0</v>
          </cell>
          <cell r="L12">
            <v>12</v>
          </cell>
          <cell r="M12">
            <v>211</v>
          </cell>
          <cell r="N12">
            <v>6.5</v>
          </cell>
          <cell r="O12">
            <v>277</v>
          </cell>
          <cell r="P12">
            <v>9</v>
          </cell>
          <cell r="Q12">
            <v>321</v>
          </cell>
          <cell r="R12">
            <v>9</v>
          </cell>
          <cell r="S12" t="str">
            <v>np</v>
          </cell>
          <cell r="T12">
            <v>0</v>
          </cell>
          <cell r="U12" t="str">
            <v>np</v>
          </cell>
          <cell r="V12" t="str">
            <v>np</v>
          </cell>
          <cell r="W12">
            <v>0</v>
          </cell>
          <cell r="X12" t="str">
            <v>np</v>
          </cell>
          <cell r="Y12">
            <v>19</v>
          </cell>
          <cell r="Z12">
            <v>208</v>
          </cell>
          <cell r="AA12">
            <v>19</v>
          </cell>
          <cell r="AB12">
            <v>44</v>
          </cell>
          <cell r="AC12">
            <v>220</v>
          </cell>
          <cell r="AD12">
            <v>44</v>
          </cell>
          <cell r="AE12" t="str">
            <v>np</v>
          </cell>
          <cell r="AF12">
            <v>0</v>
          </cell>
          <cell r="AG12" t="str">
            <v>np</v>
          </cell>
          <cell r="AH12" t="str">
            <v>np</v>
          </cell>
          <cell r="AI12">
            <v>0</v>
          </cell>
          <cell r="AJ12" t="str">
            <v>np</v>
          </cell>
          <cell r="AK12" t="str">
            <v>np</v>
          </cell>
          <cell r="AL12">
            <v>0</v>
          </cell>
          <cell r="AM12" t="str">
            <v>np</v>
          </cell>
          <cell r="AS12">
            <v>276</v>
          </cell>
        </row>
        <row r="13">
          <cell r="C13" t="str">
            <v>Ambort, Chelsea A</v>
          </cell>
          <cell r="D13">
            <v>1985</v>
          </cell>
          <cell r="E13">
            <v>1294</v>
          </cell>
          <cell r="H13">
            <v>8</v>
          </cell>
          <cell r="I13">
            <v>274</v>
          </cell>
          <cell r="J13">
            <v>24</v>
          </cell>
          <cell r="K13">
            <v>133</v>
          </cell>
          <cell r="L13" t="str">
            <v>np</v>
          </cell>
          <cell r="M13">
            <v>0</v>
          </cell>
          <cell r="N13">
            <v>18</v>
          </cell>
          <cell r="O13">
            <v>139</v>
          </cell>
          <cell r="P13">
            <v>7</v>
          </cell>
          <cell r="Q13">
            <v>414</v>
          </cell>
          <cell r="R13">
            <v>7</v>
          </cell>
          <cell r="S13" t="str">
            <v>np</v>
          </cell>
          <cell r="T13">
            <v>0</v>
          </cell>
          <cell r="U13" t="str">
            <v>np</v>
          </cell>
          <cell r="V13">
            <v>20</v>
          </cell>
          <cell r="W13">
            <v>207</v>
          </cell>
          <cell r="X13">
            <v>20</v>
          </cell>
          <cell r="Y13" t="str">
            <v>np</v>
          </cell>
          <cell r="Z13">
            <v>0</v>
          </cell>
          <cell r="AA13" t="str">
            <v>np</v>
          </cell>
          <cell r="AB13" t="str">
            <v>np</v>
          </cell>
          <cell r="AC13">
            <v>0</v>
          </cell>
          <cell r="AD13" t="str">
            <v>np</v>
          </cell>
          <cell r="AE13">
            <v>36</v>
          </cell>
          <cell r="AF13">
            <v>260</v>
          </cell>
          <cell r="AG13">
            <v>36</v>
          </cell>
          <cell r="AH13" t="str">
            <v>np</v>
          </cell>
          <cell r="AI13">
            <v>0</v>
          </cell>
          <cell r="AJ13" t="str">
            <v>np</v>
          </cell>
          <cell r="AK13" t="str">
            <v>np</v>
          </cell>
          <cell r="AL13">
            <v>0</v>
          </cell>
          <cell r="AM13" t="str">
            <v>np</v>
          </cell>
          <cell r="AS13">
            <v>274</v>
          </cell>
        </row>
        <row r="14">
          <cell r="C14" t="str">
            <v>McGarry, Erin Laine</v>
          </cell>
          <cell r="D14">
            <v>1985</v>
          </cell>
          <cell r="E14">
            <v>1278</v>
          </cell>
          <cell r="H14">
            <v>11</v>
          </cell>
          <cell r="I14">
            <v>212</v>
          </cell>
          <cell r="J14">
            <v>6</v>
          </cell>
          <cell r="K14">
            <v>278</v>
          </cell>
          <cell r="L14">
            <v>15</v>
          </cell>
          <cell r="M14">
            <v>201</v>
          </cell>
          <cell r="N14">
            <v>11</v>
          </cell>
          <cell r="O14">
            <v>212</v>
          </cell>
          <cell r="P14">
            <v>24</v>
          </cell>
          <cell r="Q14">
            <v>203</v>
          </cell>
          <cell r="R14">
            <v>24</v>
          </cell>
          <cell r="S14">
            <v>18</v>
          </cell>
          <cell r="T14">
            <v>209</v>
          </cell>
          <cell r="U14">
            <v>18</v>
          </cell>
          <cell r="V14">
            <v>29</v>
          </cell>
          <cell r="W14">
            <v>168</v>
          </cell>
          <cell r="X14">
            <v>29</v>
          </cell>
          <cell r="Y14">
            <v>13</v>
          </cell>
          <cell r="Z14">
            <v>303</v>
          </cell>
          <cell r="AA14">
            <v>13</v>
          </cell>
          <cell r="AB14">
            <v>33.5</v>
          </cell>
          <cell r="AC14">
            <v>272.5</v>
          </cell>
          <cell r="AD14">
            <v>33.5</v>
          </cell>
          <cell r="AE14" t="str">
            <v>np</v>
          </cell>
          <cell r="AF14">
            <v>0</v>
          </cell>
          <cell r="AG14" t="str">
            <v>np</v>
          </cell>
          <cell r="AH14" t="str">
            <v>np</v>
          </cell>
          <cell r="AI14">
            <v>0</v>
          </cell>
          <cell r="AJ14" t="str">
            <v>np</v>
          </cell>
          <cell r="AK14" t="str">
            <v>np</v>
          </cell>
          <cell r="AL14">
            <v>0</v>
          </cell>
          <cell r="AM14" t="str">
            <v>np</v>
          </cell>
          <cell r="AS14">
            <v>212</v>
          </cell>
        </row>
        <row r="15">
          <cell r="C15" t="str">
            <v>Boksay, Alexandra</v>
          </cell>
          <cell r="D15">
            <v>1985</v>
          </cell>
          <cell r="E15">
            <v>920</v>
          </cell>
          <cell r="H15">
            <v>14</v>
          </cell>
          <cell r="I15">
            <v>202</v>
          </cell>
          <cell r="J15" t="str">
            <v>np</v>
          </cell>
          <cell r="K15">
            <v>0</v>
          </cell>
          <cell r="L15" t="str">
            <v>np</v>
          </cell>
          <cell r="M15">
            <v>0</v>
          </cell>
          <cell r="N15">
            <v>10</v>
          </cell>
          <cell r="O15">
            <v>213</v>
          </cell>
          <cell r="P15">
            <v>22</v>
          </cell>
          <cell r="Q15">
            <v>205</v>
          </cell>
          <cell r="R15">
            <v>22</v>
          </cell>
          <cell r="S15" t="str">
            <v>np</v>
          </cell>
          <cell r="T15">
            <v>0</v>
          </cell>
          <cell r="U15" t="str">
            <v>np</v>
          </cell>
          <cell r="V15">
            <v>32</v>
          </cell>
          <cell r="W15">
            <v>165</v>
          </cell>
          <cell r="X15">
            <v>32</v>
          </cell>
          <cell r="Y15">
            <v>16</v>
          </cell>
          <cell r="Z15">
            <v>300</v>
          </cell>
          <cell r="AA15">
            <v>16</v>
          </cell>
          <cell r="AB15" t="str">
            <v>np</v>
          </cell>
          <cell r="AC15">
            <v>0</v>
          </cell>
          <cell r="AD15" t="str">
            <v>np</v>
          </cell>
          <cell r="AE15" t="str">
            <v>np</v>
          </cell>
          <cell r="AF15">
            <v>0</v>
          </cell>
          <cell r="AG15" t="str">
            <v>np</v>
          </cell>
          <cell r="AH15" t="str">
            <v>np</v>
          </cell>
          <cell r="AI15">
            <v>0</v>
          </cell>
          <cell r="AJ15" t="str">
            <v>np</v>
          </cell>
          <cell r="AK15" t="str">
            <v>np</v>
          </cell>
          <cell r="AL15">
            <v>0</v>
          </cell>
          <cell r="AM15" t="str">
            <v>np</v>
          </cell>
          <cell r="AS15">
            <v>202</v>
          </cell>
        </row>
        <row r="16">
          <cell r="C16" t="str">
            <v>Cillo, Anna K</v>
          </cell>
          <cell r="D16">
            <v>1986</v>
          </cell>
          <cell r="E16">
            <v>659</v>
          </cell>
          <cell r="H16">
            <v>17</v>
          </cell>
          <cell r="I16">
            <v>140</v>
          </cell>
          <cell r="J16" t="str">
            <v>np</v>
          </cell>
          <cell r="K16">
            <v>0</v>
          </cell>
          <cell r="L16">
            <v>16</v>
          </cell>
          <cell r="M16">
            <v>200</v>
          </cell>
          <cell r="N16">
            <v>28</v>
          </cell>
          <cell r="O16">
            <v>114</v>
          </cell>
          <cell r="P16" t="str">
            <v>np</v>
          </cell>
          <cell r="Q16">
            <v>0</v>
          </cell>
          <cell r="R16" t="str">
            <v>np</v>
          </cell>
          <cell r="S16" t="str">
            <v>np</v>
          </cell>
          <cell r="T16">
            <v>0</v>
          </cell>
          <cell r="U16" t="str">
            <v>np</v>
          </cell>
          <cell r="V16" t="str">
            <v>np</v>
          </cell>
          <cell r="W16">
            <v>0</v>
          </cell>
          <cell r="X16" t="str">
            <v>np</v>
          </cell>
          <cell r="Y16">
            <v>22</v>
          </cell>
          <cell r="Z16">
            <v>205</v>
          </cell>
          <cell r="AA16">
            <v>22</v>
          </cell>
          <cell r="AB16" t="str">
            <v>np</v>
          </cell>
          <cell r="AC16">
            <v>0</v>
          </cell>
          <cell r="AD16" t="str">
            <v>np</v>
          </cell>
          <cell r="AE16" t="str">
            <v>np</v>
          </cell>
          <cell r="AF16">
            <v>0</v>
          </cell>
          <cell r="AG16" t="str">
            <v>np</v>
          </cell>
          <cell r="AH16" t="str">
            <v>np</v>
          </cell>
          <cell r="AI16">
            <v>0</v>
          </cell>
          <cell r="AJ16" t="str">
            <v>np</v>
          </cell>
          <cell r="AK16" t="str">
            <v>np</v>
          </cell>
          <cell r="AL16">
            <v>0</v>
          </cell>
          <cell r="AM16" t="str">
            <v>np</v>
          </cell>
          <cell r="AS16">
            <v>140</v>
          </cell>
        </row>
        <row r="17">
          <cell r="C17" t="str">
            <v>Rose, Alexa D</v>
          </cell>
          <cell r="D17">
            <v>1985</v>
          </cell>
          <cell r="E17">
            <v>626</v>
          </cell>
          <cell r="H17">
            <v>16</v>
          </cell>
          <cell r="I17">
            <v>200</v>
          </cell>
          <cell r="J17">
            <v>11</v>
          </cell>
          <cell r="K17">
            <v>212</v>
          </cell>
          <cell r="L17" t="str">
            <v>np</v>
          </cell>
          <cell r="M17">
            <v>0</v>
          </cell>
          <cell r="N17">
            <v>9</v>
          </cell>
          <cell r="O17">
            <v>214</v>
          </cell>
          <cell r="P17" t="str">
            <v>np</v>
          </cell>
          <cell r="Q17">
            <v>0</v>
          </cell>
          <cell r="R17" t="e">
            <v>#N/A</v>
          </cell>
          <cell r="S17" t="str">
            <v>np</v>
          </cell>
          <cell r="T17">
            <v>0</v>
          </cell>
          <cell r="U17" t="e">
            <v>#N/A</v>
          </cell>
          <cell r="V17" t="str">
            <v>np</v>
          </cell>
          <cell r="W17">
            <v>0</v>
          </cell>
          <cell r="X17" t="e">
            <v>#N/A</v>
          </cell>
          <cell r="Y17" t="str">
            <v>np</v>
          </cell>
          <cell r="Z17">
            <v>0</v>
          </cell>
          <cell r="AA17" t="e">
            <v>#N/A</v>
          </cell>
          <cell r="AB17" t="str">
            <v>np</v>
          </cell>
          <cell r="AC17">
            <v>0</v>
          </cell>
          <cell r="AD17" t="e">
            <v>#N/A</v>
          </cell>
          <cell r="AE17" t="str">
            <v>np</v>
          </cell>
          <cell r="AF17">
            <v>0</v>
          </cell>
          <cell r="AG17" t="e">
            <v>#N/A</v>
          </cell>
          <cell r="AH17" t="str">
            <v>np</v>
          </cell>
          <cell r="AI17">
            <v>0</v>
          </cell>
          <cell r="AJ17" t="e">
            <v>#N/A</v>
          </cell>
          <cell r="AK17" t="str">
            <v>np</v>
          </cell>
          <cell r="AL17">
            <v>0</v>
          </cell>
          <cell r="AM17" t="e">
            <v>#N/A</v>
          </cell>
          <cell r="AS17">
            <v>200</v>
          </cell>
        </row>
        <row r="18">
          <cell r="C18" t="str">
            <v>Kantor, Rachel M</v>
          </cell>
          <cell r="D18">
            <v>1986</v>
          </cell>
          <cell r="E18">
            <v>575</v>
          </cell>
          <cell r="H18">
            <v>20</v>
          </cell>
          <cell r="I18">
            <v>137</v>
          </cell>
          <cell r="J18">
            <v>19</v>
          </cell>
          <cell r="K18">
            <v>138</v>
          </cell>
          <cell r="L18" t="str">
            <v>np</v>
          </cell>
          <cell r="M18">
            <v>0</v>
          </cell>
          <cell r="N18" t="str">
            <v>np</v>
          </cell>
          <cell r="O18">
            <v>0</v>
          </cell>
          <cell r="P18">
            <v>16</v>
          </cell>
          <cell r="Q18">
            <v>300</v>
          </cell>
          <cell r="R18">
            <v>16</v>
          </cell>
          <cell r="S18" t="str">
            <v>np</v>
          </cell>
          <cell r="T18">
            <v>0</v>
          </cell>
          <cell r="U18" t="str">
            <v>np</v>
          </cell>
          <cell r="V18" t="str">
            <v>np</v>
          </cell>
          <cell r="W18">
            <v>0</v>
          </cell>
          <cell r="X18" t="str">
            <v>np</v>
          </cell>
          <cell r="Y18" t="str">
            <v>np</v>
          </cell>
          <cell r="Z18">
            <v>0</v>
          </cell>
          <cell r="AA18" t="str">
            <v>np</v>
          </cell>
          <cell r="AB18" t="str">
            <v>np</v>
          </cell>
          <cell r="AC18">
            <v>0</v>
          </cell>
          <cell r="AD18" t="str">
            <v>np</v>
          </cell>
          <cell r="AE18" t="str">
            <v>np</v>
          </cell>
          <cell r="AF18">
            <v>0</v>
          </cell>
          <cell r="AG18" t="str">
            <v>np</v>
          </cell>
          <cell r="AH18" t="str">
            <v>np</v>
          </cell>
          <cell r="AI18">
            <v>0</v>
          </cell>
          <cell r="AJ18" t="str">
            <v>np</v>
          </cell>
          <cell r="AK18" t="str">
            <v>np</v>
          </cell>
          <cell r="AL18">
            <v>0</v>
          </cell>
          <cell r="AM18" t="str">
            <v>np</v>
          </cell>
          <cell r="AS18">
            <v>137</v>
          </cell>
        </row>
        <row r="19">
          <cell r="C19" t="str">
            <v>Willock, Lauren W</v>
          </cell>
          <cell r="D19">
            <v>1985</v>
          </cell>
          <cell r="E19">
            <v>560</v>
          </cell>
          <cell r="H19">
            <v>6</v>
          </cell>
          <cell r="I19">
            <v>278</v>
          </cell>
          <cell r="J19" t="str">
            <v>np</v>
          </cell>
          <cell r="K19">
            <v>0</v>
          </cell>
          <cell r="L19" t="str">
            <v>np</v>
          </cell>
          <cell r="M19">
            <v>0</v>
          </cell>
          <cell r="N19">
            <v>27</v>
          </cell>
          <cell r="O19">
            <v>115</v>
          </cell>
          <cell r="P19" t="str">
            <v>np</v>
          </cell>
          <cell r="Q19">
            <v>0</v>
          </cell>
          <cell r="R19" t="str">
            <v>np</v>
          </cell>
          <cell r="S19" t="str">
            <v>np</v>
          </cell>
          <cell r="T19">
            <v>0</v>
          </cell>
          <cell r="U19" t="str">
            <v>np</v>
          </cell>
          <cell r="V19" t="str">
            <v>np</v>
          </cell>
          <cell r="W19">
            <v>0</v>
          </cell>
          <cell r="X19" t="str">
            <v>np</v>
          </cell>
          <cell r="Y19">
            <v>30</v>
          </cell>
          <cell r="Z19">
            <v>167</v>
          </cell>
          <cell r="AA19">
            <v>30</v>
          </cell>
          <cell r="AB19" t="str">
            <v>np</v>
          </cell>
          <cell r="AC19">
            <v>0</v>
          </cell>
          <cell r="AD19" t="str">
            <v>np</v>
          </cell>
          <cell r="AE19" t="str">
            <v>np</v>
          </cell>
          <cell r="AF19">
            <v>0</v>
          </cell>
          <cell r="AG19" t="str">
            <v>np</v>
          </cell>
          <cell r="AH19" t="str">
            <v>np</v>
          </cell>
          <cell r="AI19">
            <v>0</v>
          </cell>
          <cell r="AJ19" t="str">
            <v>np</v>
          </cell>
          <cell r="AK19" t="str">
            <v>np</v>
          </cell>
          <cell r="AL19">
            <v>0</v>
          </cell>
          <cell r="AM19" t="str">
            <v>np</v>
          </cell>
          <cell r="AS19">
            <v>278</v>
          </cell>
        </row>
        <row r="20">
          <cell r="C20" t="str">
            <v>Park, Rachael</v>
          </cell>
          <cell r="D20">
            <v>1987</v>
          </cell>
          <cell r="E20">
            <v>492</v>
          </cell>
          <cell r="H20">
            <v>18</v>
          </cell>
          <cell r="I20">
            <v>139</v>
          </cell>
          <cell r="J20" t="str">
            <v>np</v>
          </cell>
          <cell r="K20">
            <v>0</v>
          </cell>
          <cell r="L20">
            <v>24</v>
          </cell>
          <cell r="M20">
            <v>133</v>
          </cell>
          <cell r="N20" t="str">
            <v>np</v>
          </cell>
          <cell r="O20">
            <v>0</v>
          </cell>
          <cell r="P20" t="str">
            <v>np</v>
          </cell>
          <cell r="Q20">
            <v>0</v>
          </cell>
          <cell r="R20" t="str">
            <v>np</v>
          </cell>
          <cell r="S20" t="str">
            <v>np</v>
          </cell>
          <cell r="T20">
            <v>0</v>
          </cell>
          <cell r="U20" t="str">
            <v>np</v>
          </cell>
          <cell r="V20" t="str">
            <v>np</v>
          </cell>
          <cell r="W20">
            <v>0</v>
          </cell>
          <cell r="X20" t="str">
            <v>np</v>
          </cell>
          <cell r="Y20" t="str">
            <v>np</v>
          </cell>
          <cell r="Z20">
            <v>0</v>
          </cell>
          <cell r="AA20" t="str">
            <v>np</v>
          </cell>
          <cell r="AB20" t="str">
            <v>np</v>
          </cell>
          <cell r="AC20">
            <v>0</v>
          </cell>
          <cell r="AD20" t="str">
            <v>np</v>
          </cell>
          <cell r="AE20">
            <v>44</v>
          </cell>
          <cell r="AF20">
            <v>220</v>
          </cell>
          <cell r="AG20">
            <v>44</v>
          </cell>
          <cell r="AH20" t="str">
            <v>np</v>
          </cell>
          <cell r="AI20">
            <v>0</v>
          </cell>
          <cell r="AJ20" t="str">
            <v>np</v>
          </cell>
          <cell r="AK20" t="str">
            <v>np</v>
          </cell>
          <cell r="AL20">
            <v>0</v>
          </cell>
          <cell r="AM20" t="str">
            <v>np</v>
          </cell>
          <cell r="AS20">
            <v>139</v>
          </cell>
        </row>
        <row r="21">
          <cell r="C21" t="str">
            <v>Loos, Alexandra</v>
          </cell>
          <cell r="D21">
            <v>1986</v>
          </cell>
          <cell r="E21">
            <v>447</v>
          </cell>
          <cell r="H21" t="str">
            <v>np</v>
          </cell>
          <cell r="I21">
            <v>0</v>
          </cell>
          <cell r="J21">
            <v>17</v>
          </cell>
          <cell r="K21">
            <v>140</v>
          </cell>
          <cell r="L21" t="str">
            <v>np</v>
          </cell>
          <cell r="M21">
            <v>0</v>
          </cell>
          <cell r="N21">
            <v>19</v>
          </cell>
          <cell r="O21">
            <v>138</v>
          </cell>
          <cell r="P21" t="str">
            <v>np</v>
          </cell>
          <cell r="Q21">
            <v>0</v>
          </cell>
          <cell r="R21" t="str">
            <v>np</v>
          </cell>
          <cell r="S21">
            <v>28</v>
          </cell>
          <cell r="T21">
            <v>169</v>
          </cell>
          <cell r="U21">
            <v>28</v>
          </cell>
          <cell r="V21" t="str">
            <v>np</v>
          </cell>
          <cell r="W21">
            <v>0</v>
          </cell>
          <cell r="X21" t="str">
            <v>np</v>
          </cell>
          <cell r="Y21" t="str">
            <v>np</v>
          </cell>
          <cell r="Z21">
            <v>0</v>
          </cell>
          <cell r="AA21" t="str">
            <v>np</v>
          </cell>
          <cell r="AB21" t="str">
            <v>np</v>
          </cell>
          <cell r="AC21">
            <v>0</v>
          </cell>
          <cell r="AD21" t="str">
            <v>np</v>
          </cell>
          <cell r="AE21" t="str">
            <v>np</v>
          </cell>
          <cell r="AF21">
            <v>0</v>
          </cell>
          <cell r="AG21" t="str">
            <v>np</v>
          </cell>
          <cell r="AH21" t="str">
            <v>np</v>
          </cell>
          <cell r="AI21">
            <v>0</v>
          </cell>
          <cell r="AJ21" t="str">
            <v>np</v>
          </cell>
          <cell r="AK21" t="str">
            <v>np</v>
          </cell>
          <cell r="AL21">
            <v>0</v>
          </cell>
          <cell r="AM21" t="str">
            <v>np</v>
          </cell>
          <cell r="AS21">
            <v>0</v>
          </cell>
        </row>
        <row r="22">
          <cell r="C22" t="str">
            <v>Nacey, Marla</v>
          </cell>
          <cell r="D22">
            <v>1985</v>
          </cell>
          <cell r="E22">
            <v>404</v>
          </cell>
          <cell r="H22">
            <v>15</v>
          </cell>
          <cell r="I22">
            <v>201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 t="str">
            <v>np</v>
          </cell>
          <cell r="O22">
            <v>0</v>
          </cell>
          <cell r="P22" t="str">
            <v>np</v>
          </cell>
          <cell r="Q22">
            <v>0</v>
          </cell>
          <cell r="R22" t="str">
            <v>np</v>
          </cell>
          <cell r="S22" t="str">
            <v>np</v>
          </cell>
          <cell r="T22">
            <v>0</v>
          </cell>
          <cell r="U22" t="str">
            <v>np</v>
          </cell>
          <cell r="V22" t="str">
            <v>np</v>
          </cell>
          <cell r="W22">
            <v>0</v>
          </cell>
          <cell r="X22" t="str">
            <v>np</v>
          </cell>
          <cell r="Y22">
            <v>24</v>
          </cell>
          <cell r="Z22">
            <v>203</v>
          </cell>
          <cell r="AA22">
            <v>24</v>
          </cell>
          <cell r="AB22" t="str">
            <v>np</v>
          </cell>
          <cell r="AC22">
            <v>0</v>
          </cell>
          <cell r="AD22" t="str">
            <v>np</v>
          </cell>
          <cell r="AE22" t="str">
            <v>np</v>
          </cell>
          <cell r="AF22">
            <v>0</v>
          </cell>
          <cell r="AG22" t="str">
            <v>np</v>
          </cell>
          <cell r="AH22" t="str">
            <v>np</v>
          </cell>
          <cell r="AI22">
            <v>0</v>
          </cell>
          <cell r="AJ22" t="str">
            <v>np</v>
          </cell>
          <cell r="AK22" t="str">
            <v>np</v>
          </cell>
          <cell r="AL22">
            <v>0</v>
          </cell>
          <cell r="AM22" t="str">
            <v>np</v>
          </cell>
          <cell r="AS22">
            <v>201</v>
          </cell>
        </row>
        <row r="23">
          <cell r="C23" t="str">
            <v>Lampman, Leslie M</v>
          </cell>
          <cell r="D23">
            <v>1985</v>
          </cell>
          <cell r="E23">
            <v>311</v>
          </cell>
          <cell r="H23" t="str">
            <v>np</v>
          </cell>
          <cell r="I23">
            <v>0</v>
          </cell>
          <cell r="J23">
            <v>16</v>
          </cell>
          <cell r="K23">
            <v>200</v>
          </cell>
          <cell r="L23" t="str">
            <v>np</v>
          </cell>
          <cell r="M23">
            <v>0</v>
          </cell>
          <cell r="N23">
            <v>31.5</v>
          </cell>
          <cell r="O23">
            <v>110.5</v>
          </cell>
          <cell r="P23" t="str">
            <v>np</v>
          </cell>
          <cell r="Q23">
            <v>0</v>
          </cell>
          <cell r="R23" t="e">
            <v>#N/A</v>
          </cell>
          <cell r="S23" t="str">
            <v>np</v>
          </cell>
          <cell r="T23">
            <v>0</v>
          </cell>
          <cell r="U23" t="e">
            <v>#N/A</v>
          </cell>
          <cell r="V23" t="str">
            <v>np</v>
          </cell>
          <cell r="W23">
            <v>0</v>
          </cell>
          <cell r="X23" t="e">
            <v>#N/A</v>
          </cell>
          <cell r="Y23" t="str">
            <v>np</v>
          </cell>
          <cell r="Z23">
            <v>0</v>
          </cell>
          <cell r="AA23" t="e">
            <v>#N/A</v>
          </cell>
          <cell r="AB23" t="str">
            <v>np</v>
          </cell>
          <cell r="AC23">
            <v>0</v>
          </cell>
          <cell r="AD23" t="e">
            <v>#N/A</v>
          </cell>
          <cell r="AE23" t="str">
            <v>np</v>
          </cell>
          <cell r="AF23">
            <v>0</v>
          </cell>
          <cell r="AG23" t="e">
            <v>#N/A</v>
          </cell>
          <cell r="AH23" t="str">
            <v>np</v>
          </cell>
          <cell r="AI23">
            <v>0</v>
          </cell>
          <cell r="AJ23" t="e">
            <v>#N/A</v>
          </cell>
          <cell r="AK23" t="str">
            <v>np</v>
          </cell>
          <cell r="AL23">
            <v>0</v>
          </cell>
          <cell r="AM23" t="e">
            <v>#N/A</v>
          </cell>
          <cell r="AS23">
            <v>0</v>
          </cell>
        </row>
        <row r="24">
          <cell r="C24" t="str">
            <v>Brown, Jessica J</v>
          </cell>
          <cell r="D24">
            <v>1986</v>
          </cell>
          <cell r="E24">
            <v>214</v>
          </cell>
          <cell r="H24" t="str">
            <v>np</v>
          </cell>
          <cell r="I24">
            <v>0</v>
          </cell>
          <cell r="J24">
            <v>9</v>
          </cell>
          <cell r="K24">
            <v>214</v>
          </cell>
          <cell r="L24" t="str">
            <v>np</v>
          </cell>
          <cell r="M24">
            <v>0</v>
          </cell>
          <cell r="N24" t="str">
            <v>np</v>
          </cell>
          <cell r="O24">
            <v>0</v>
          </cell>
          <cell r="P24" t="str">
            <v>np</v>
          </cell>
          <cell r="Q24">
            <v>0</v>
          </cell>
          <cell r="R24" t="e">
            <v>#N/A</v>
          </cell>
          <cell r="S24" t="str">
            <v>np</v>
          </cell>
          <cell r="T24">
            <v>0</v>
          </cell>
          <cell r="U24" t="e">
            <v>#N/A</v>
          </cell>
          <cell r="V24" t="str">
            <v>np</v>
          </cell>
          <cell r="W24">
            <v>0</v>
          </cell>
          <cell r="X24" t="e">
            <v>#N/A</v>
          </cell>
          <cell r="Y24" t="str">
            <v>np</v>
          </cell>
          <cell r="Z24">
            <v>0</v>
          </cell>
          <cell r="AA24" t="e">
            <v>#N/A</v>
          </cell>
          <cell r="AB24" t="str">
            <v>np</v>
          </cell>
          <cell r="AC24">
            <v>0</v>
          </cell>
          <cell r="AD24" t="e">
            <v>#N/A</v>
          </cell>
          <cell r="AE24" t="str">
            <v>np</v>
          </cell>
          <cell r="AF24">
            <v>0</v>
          </cell>
          <cell r="AG24" t="e">
            <v>#N/A</v>
          </cell>
          <cell r="AH24" t="str">
            <v>np</v>
          </cell>
          <cell r="AI24">
            <v>0</v>
          </cell>
          <cell r="AJ24" t="e">
            <v>#N/A</v>
          </cell>
          <cell r="AK24" t="str">
            <v>np</v>
          </cell>
          <cell r="AL24">
            <v>0</v>
          </cell>
          <cell r="AM24" t="e">
            <v>#N/A</v>
          </cell>
          <cell r="AS24">
            <v>0</v>
          </cell>
        </row>
        <row r="25">
          <cell r="C25" t="str">
            <v>Enyart, Eliza C</v>
          </cell>
          <cell r="D25">
            <v>1986</v>
          </cell>
          <cell r="E25">
            <v>211</v>
          </cell>
          <cell r="H25">
            <v>12</v>
          </cell>
          <cell r="I25">
            <v>211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str">
            <v>np</v>
          </cell>
          <cell r="Q25">
            <v>0</v>
          </cell>
          <cell r="R25" t="e">
            <v>#N/A</v>
          </cell>
          <cell r="S25" t="str">
            <v>np</v>
          </cell>
          <cell r="T25">
            <v>0</v>
          </cell>
          <cell r="U25" t="e">
            <v>#N/A</v>
          </cell>
          <cell r="V25" t="str">
            <v>np</v>
          </cell>
          <cell r="W25">
            <v>0</v>
          </cell>
          <cell r="X25" t="e">
            <v>#N/A</v>
          </cell>
          <cell r="Y25" t="str">
            <v>np</v>
          </cell>
          <cell r="Z25">
            <v>0</v>
          </cell>
          <cell r="AA25" t="e">
            <v>#N/A</v>
          </cell>
          <cell r="AB25" t="str">
            <v>np</v>
          </cell>
          <cell r="AC25">
            <v>0</v>
          </cell>
          <cell r="AD25" t="e">
            <v>#N/A</v>
          </cell>
          <cell r="AE25" t="str">
            <v>np</v>
          </cell>
          <cell r="AF25">
            <v>0</v>
          </cell>
          <cell r="AG25" t="e">
            <v>#N/A</v>
          </cell>
          <cell r="AH25" t="str">
            <v>np</v>
          </cell>
          <cell r="AI25">
            <v>0</v>
          </cell>
          <cell r="AJ25" t="e">
            <v>#N/A</v>
          </cell>
          <cell r="AK25" t="str">
            <v>np</v>
          </cell>
          <cell r="AL25">
            <v>0</v>
          </cell>
          <cell r="AM25" t="e">
            <v>#N/A</v>
          </cell>
          <cell r="AS25">
            <v>211</v>
          </cell>
        </row>
        <row r="26">
          <cell r="C26" t="str">
            <v>Isaacson, Oriana M</v>
          </cell>
          <cell r="D26">
            <v>1987</v>
          </cell>
          <cell r="E26">
            <v>139</v>
          </cell>
          <cell r="H26" t="str">
            <v>np</v>
          </cell>
          <cell r="I26">
            <v>0</v>
          </cell>
          <cell r="J26">
            <v>18</v>
          </cell>
          <cell r="K26">
            <v>139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P26" t="str">
            <v>np</v>
          </cell>
          <cell r="Q26">
            <v>0</v>
          </cell>
          <cell r="R26" t="e">
            <v>#N/A</v>
          </cell>
          <cell r="S26" t="str">
            <v>np</v>
          </cell>
          <cell r="T26">
            <v>0</v>
          </cell>
          <cell r="U26" t="e">
            <v>#N/A</v>
          </cell>
          <cell r="V26" t="str">
            <v>np</v>
          </cell>
          <cell r="W26">
            <v>0</v>
          </cell>
          <cell r="X26" t="e">
            <v>#N/A</v>
          </cell>
          <cell r="Y26" t="str">
            <v>np</v>
          </cell>
          <cell r="Z26">
            <v>0</v>
          </cell>
          <cell r="AA26" t="e">
            <v>#N/A</v>
          </cell>
          <cell r="AB26" t="str">
            <v>np</v>
          </cell>
          <cell r="AC26">
            <v>0</v>
          </cell>
          <cell r="AD26" t="e">
            <v>#N/A</v>
          </cell>
          <cell r="AE26" t="str">
            <v>np</v>
          </cell>
          <cell r="AF26">
            <v>0</v>
          </cell>
          <cell r="AG26" t="e">
            <v>#N/A</v>
          </cell>
          <cell r="AH26" t="str">
            <v>np</v>
          </cell>
          <cell r="AI26">
            <v>0</v>
          </cell>
          <cell r="AJ26" t="e">
            <v>#N/A</v>
          </cell>
          <cell r="AK26" t="str">
            <v>np</v>
          </cell>
          <cell r="AL26">
            <v>0</v>
          </cell>
          <cell r="AM26" t="e">
            <v>#N/A</v>
          </cell>
          <cell r="AS26">
            <v>0</v>
          </cell>
        </row>
        <row r="27">
          <cell r="C27" t="str">
            <v>Lindsey, Catherine</v>
          </cell>
          <cell r="D27">
            <v>1985</v>
          </cell>
          <cell r="E27">
            <v>138</v>
          </cell>
          <cell r="H27">
            <v>19</v>
          </cell>
          <cell r="I27">
            <v>138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str">
            <v>np</v>
          </cell>
          <cell r="Q27">
            <v>0</v>
          </cell>
          <cell r="R27" t="e">
            <v>#N/A</v>
          </cell>
          <cell r="S27" t="str">
            <v>np</v>
          </cell>
          <cell r="T27">
            <v>0</v>
          </cell>
          <cell r="U27" t="e">
            <v>#N/A</v>
          </cell>
          <cell r="V27" t="str">
            <v>np</v>
          </cell>
          <cell r="W27">
            <v>0</v>
          </cell>
          <cell r="X27" t="e">
            <v>#N/A</v>
          </cell>
          <cell r="Y27" t="str">
            <v>np</v>
          </cell>
          <cell r="Z27">
            <v>0</v>
          </cell>
          <cell r="AA27" t="e">
            <v>#N/A</v>
          </cell>
          <cell r="AB27" t="str">
            <v>np</v>
          </cell>
          <cell r="AC27">
            <v>0</v>
          </cell>
          <cell r="AD27" t="e">
            <v>#N/A</v>
          </cell>
          <cell r="AE27" t="str">
            <v>np</v>
          </cell>
          <cell r="AF27">
            <v>0</v>
          </cell>
          <cell r="AG27" t="e">
            <v>#N/A</v>
          </cell>
          <cell r="AH27" t="str">
            <v>np</v>
          </cell>
          <cell r="AI27">
            <v>0</v>
          </cell>
          <cell r="AJ27" t="e">
            <v>#N/A</v>
          </cell>
          <cell r="AK27" t="str">
            <v>np</v>
          </cell>
          <cell r="AL27">
            <v>0</v>
          </cell>
          <cell r="AM27" t="e">
            <v>#N/A</v>
          </cell>
          <cell r="AS27">
            <v>138</v>
          </cell>
        </row>
        <row r="28">
          <cell r="C28" t="str">
            <v>Hughes, Kristen M</v>
          </cell>
          <cell r="D28">
            <v>1986</v>
          </cell>
          <cell r="E28">
            <v>137</v>
          </cell>
          <cell r="H28" t="str">
            <v>np</v>
          </cell>
          <cell r="I28">
            <v>0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>
            <v>20</v>
          </cell>
          <cell r="O28">
            <v>137</v>
          </cell>
          <cell r="P28" t="str">
            <v>np</v>
          </cell>
          <cell r="Q28">
            <v>0</v>
          </cell>
          <cell r="R28" t="e">
            <v>#N/A</v>
          </cell>
          <cell r="S28" t="str">
            <v>np</v>
          </cell>
          <cell r="T28">
            <v>0</v>
          </cell>
          <cell r="U28" t="e">
            <v>#N/A</v>
          </cell>
          <cell r="V28" t="str">
            <v>np</v>
          </cell>
          <cell r="W28">
            <v>0</v>
          </cell>
          <cell r="X28" t="e">
            <v>#N/A</v>
          </cell>
          <cell r="Y28" t="str">
            <v>np</v>
          </cell>
          <cell r="Z28">
            <v>0</v>
          </cell>
          <cell r="AA28" t="e">
            <v>#N/A</v>
          </cell>
          <cell r="AB28" t="str">
            <v>np</v>
          </cell>
          <cell r="AC28">
            <v>0</v>
          </cell>
          <cell r="AD28" t="e">
            <v>#N/A</v>
          </cell>
          <cell r="AE28" t="str">
            <v>np</v>
          </cell>
          <cell r="AF28">
            <v>0</v>
          </cell>
          <cell r="AG28" t="e">
            <v>#N/A</v>
          </cell>
          <cell r="AH28" t="str">
            <v>np</v>
          </cell>
          <cell r="AI28">
            <v>0</v>
          </cell>
          <cell r="AJ28" t="e">
            <v>#N/A</v>
          </cell>
          <cell r="AK28" t="str">
            <v>np</v>
          </cell>
          <cell r="AL28">
            <v>0</v>
          </cell>
          <cell r="AM28" t="e">
            <v>#N/A</v>
          </cell>
          <cell r="AS28">
            <v>0</v>
          </cell>
        </row>
        <row r="29">
          <cell r="C29" t="str">
            <v>Brinlee, Michelle E</v>
          </cell>
          <cell r="D29">
            <v>1985</v>
          </cell>
          <cell r="E29">
            <v>136</v>
          </cell>
          <cell r="H29" t="str">
            <v>np</v>
          </cell>
          <cell r="I29">
            <v>0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>
            <v>21</v>
          </cell>
          <cell r="O29">
            <v>136</v>
          </cell>
          <cell r="P29" t="str">
            <v>np</v>
          </cell>
          <cell r="Q29">
            <v>0</v>
          </cell>
          <cell r="R29" t="e">
            <v>#N/A</v>
          </cell>
          <cell r="S29" t="str">
            <v>np</v>
          </cell>
          <cell r="T29">
            <v>0</v>
          </cell>
          <cell r="U29" t="e">
            <v>#N/A</v>
          </cell>
          <cell r="V29" t="str">
            <v>np</v>
          </cell>
          <cell r="W29">
            <v>0</v>
          </cell>
          <cell r="X29" t="e">
            <v>#N/A</v>
          </cell>
          <cell r="Y29" t="str">
            <v>np</v>
          </cell>
          <cell r="Z29">
            <v>0</v>
          </cell>
          <cell r="AA29" t="e">
            <v>#N/A</v>
          </cell>
          <cell r="AB29" t="str">
            <v>np</v>
          </cell>
          <cell r="AC29">
            <v>0</v>
          </cell>
          <cell r="AD29" t="e">
            <v>#N/A</v>
          </cell>
          <cell r="AE29" t="str">
            <v>np</v>
          </cell>
          <cell r="AF29">
            <v>0</v>
          </cell>
          <cell r="AG29" t="e">
            <v>#N/A</v>
          </cell>
          <cell r="AH29" t="str">
            <v>np</v>
          </cell>
          <cell r="AI29">
            <v>0</v>
          </cell>
          <cell r="AJ29" t="e">
            <v>#N/A</v>
          </cell>
          <cell r="AK29" t="str">
            <v>np</v>
          </cell>
          <cell r="AL29">
            <v>0</v>
          </cell>
          <cell r="AM29" t="e">
            <v>#N/A</v>
          </cell>
          <cell r="AS29">
            <v>0</v>
          </cell>
        </row>
        <row r="30">
          <cell r="C30" t="str">
            <v>Hurley, Kelley A</v>
          </cell>
          <cell r="D30">
            <v>1988</v>
          </cell>
          <cell r="E30">
            <v>136</v>
          </cell>
          <cell r="H30">
            <v>21</v>
          </cell>
          <cell r="I30">
            <v>136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 t="str">
            <v>np</v>
          </cell>
          <cell r="Q30">
            <v>0</v>
          </cell>
          <cell r="R30" t="e">
            <v>#N/A</v>
          </cell>
          <cell r="S30" t="str">
            <v>np</v>
          </cell>
          <cell r="T30">
            <v>0</v>
          </cell>
          <cell r="U30" t="e">
            <v>#N/A</v>
          </cell>
          <cell r="V30" t="str">
            <v>np</v>
          </cell>
          <cell r="W30">
            <v>0</v>
          </cell>
          <cell r="X30" t="e">
            <v>#N/A</v>
          </cell>
          <cell r="Y30" t="str">
            <v>np</v>
          </cell>
          <cell r="Z30">
            <v>0</v>
          </cell>
          <cell r="AA30" t="e">
            <v>#N/A</v>
          </cell>
          <cell r="AB30" t="str">
            <v>np</v>
          </cell>
          <cell r="AC30">
            <v>0</v>
          </cell>
          <cell r="AD30" t="e">
            <v>#N/A</v>
          </cell>
          <cell r="AE30" t="str">
            <v>np</v>
          </cell>
          <cell r="AF30">
            <v>0</v>
          </cell>
          <cell r="AG30" t="e">
            <v>#N/A</v>
          </cell>
          <cell r="AH30" t="str">
            <v>np</v>
          </cell>
          <cell r="AI30">
            <v>0</v>
          </cell>
          <cell r="AJ30" t="e">
            <v>#N/A</v>
          </cell>
          <cell r="AK30" t="str">
            <v>np</v>
          </cell>
          <cell r="AL30">
            <v>0</v>
          </cell>
          <cell r="AM30" t="e">
            <v>#N/A</v>
          </cell>
          <cell r="AS30">
            <v>136</v>
          </cell>
        </row>
        <row r="31">
          <cell r="C31" t="str">
            <v>Krolikoski, Courtney A</v>
          </cell>
          <cell r="D31">
            <v>1985</v>
          </cell>
          <cell r="E31">
            <v>135</v>
          </cell>
          <cell r="H31">
            <v>22</v>
          </cell>
          <cell r="I31">
            <v>135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str">
            <v>np</v>
          </cell>
          <cell r="Q31">
            <v>0</v>
          </cell>
          <cell r="R31" t="e">
            <v>#N/A</v>
          </cell>
          <cell r="S31" t="str">
            <v>np</v>
          </cell>
          <cell r="T31">
            <v>0</v>
          </cell>
          <cell r="U31" t="e">
            <v>#N/A</v>
          </cell>
          <cell r="V31" t="str">
            <v>np</v>
          </cell>
          <cell r="W31">
            <v>0</v>
          </cell>
          <cell r="X31" t="e">
            <v>#N/A</v>
          </cell>
          <cell r="Y31" t="str">
            <v>np</v>
          </cell>
          <cell r="Z31">
            <v>0</v>
          </cell>
          <cell r="AA31" t="e">
            <v>#N/A</v>
          </cell>
          <cell r="AB31" t="str">
            <v>np</v>
          </cell>
          <cell r="AC31">
            <v>0</v>
          </cell>
          <cell r="AD31" t="e">
            <v>#N/A</v>
          </cell>
          <cell r="AE31" t="str">
            <v>np</v>
          </cell>
          <cell r="AF31">
            <v>0</v>
          </cell>
          <cell r="AG31" t="e">
            <v>#N/A</v>
          </cell>
          <cell r="AH31" t="str">
            <v>np</v>
          </cell>
          <cell r="AI31">
            <v>0</v>
          </cell>
          <cell r="AJ31" t="e">
            <v>#N/A</v>
          </cell>
          <cell r="AK31" t="str">
            <v>np</v>
          </cell>
          <cell r="AL31">
            <v>0</v>
          </cell>
          <cell r="AM31" t="e">
            <v>#N/A</v>
          </cell>
          <cell r="AS31">
            <v>135</v>
          </cell>
        </row>
        <row r="32">
          <cell r="C32" t="str">
            <v>Hausmann, Jennifer C</v>
          </cell>
          <cell r="D32">
            <v>1985</v>
          </cell>
          <cell r="E32">
            <v>134</v>
          </cell>
          <cell r="H32">
            <v>23</v>
          </cell>
          <cell r="I32">
            <v>134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str">
            <v>np</v>
          </cell>
          <cell r="Q32">
            <v>0</v>
          </cell>
          <cell r="R32" t="e">
            <v>#N/A</v>
          </cell>
          <cell r="S32" t="str">
            <v>np</v>
          </cell>
          <cell r="T32">
            <v>0</v>
          </cell>
          <cell r="U32" t="e">
            <v>#N/A</v>
          </cell>
          <cell r="V32" t="str">
            <v>np</v>
          </cell>
          <cell r="W32">
            <v>0</v>
          </cell>
          <cell r="X32" t="e">
            <v>#N/A</v>
          </cell>
          <cell r="Y32" t="str">
            <v>np</v>
          </cell>
          <cell r="Z32">
            <v>0</v>
          </cell>
          <cell r="AA32" t="e">
            <v>#N/A</v>
          </cell>
          <cell r="AB32" t="str">
            <v>np</v>
          </cell>
          <cell r="AC32">
            <v>0</v>
          </cell>
          <cell r="AD32" t="e">
            <v>#N/A</v>
          </cell>
          <cell r="AE32" t="str">
            <v>np</v>
          </cell>
          <cell r="AF32">
            <v>0</v>
          </cell>
          <cell r="AG32" t="e">
            <v>#N/A</v>
          </cell>
          <cell r="AH32" t="str">
            <v>np</v>
          </cell>
          <cell r="AI32">
            <v>0</v>
          </cell>
          <cell r="AJ32" t="e">
            <v>#N/A</v>
          </cell>
          <cell r="AK32" t="str">
            <v>np</v>
          </cell>
          <cell r="AL32">
            <v>0</v>
          </cell>
          <cell r="AM32" t="e">
            <v>#N/A</v>
          </cell>
          <cell r="AS32">
            <v>134</v>
          </cell>
        </row>
        <row r="33">
          <cell r="C33" t="str">
            <v>El-Saleh, Rebecca K.</v>
          </cell>
          <cell r="D33">
            <v>1987</v>
          </cell>
          <cell r="E33">
            <v>133</v>
          </cell>
          <cell r="H33">
            <v>24</v>
          </cell>
          <cell r="I33">
            <v>133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str">
            <v>np</v>
          </cell>
          <cell r="Q33">
            <v>0</v>
          </cell>
          <cell r="R33" t="e">
            <v>#N/A</v>
          </cell>
          <cell r="S33" t="str">
            <v>np</v>
          </cell>
          <cell r="T33">
            <v>0</v>
          </cell>
          <cell r="U33" t="e">
            <v>#N/A</v>
          </cell>
          <cell r="V33" t="str">
            <v>np</v>
          </cell>
          <cell r="W33">
            <v>0</v>
          </cell>
          <cell r="X33" t="e">
            <v>#N/A</v>
          </cell>
          <cell r="Y33" t="str">
            <v>np</v>
          </cell>
          <cell r="Z33">
            <v>0</v>
          </cell>
          <cell r="AA33" t="e">
            <v>#N/A</v>
          </cell>
          <cell r="AB33" t="str">
            <v>np</v>
          </cell>
          <cell r="AC33">
            <v>0</v>
          </cell>
          <cell r="AD33" t="e">
            <v>#N/A</v>
          </cell>
          <cell r="AE33" t="str">
            <v>np</v>
          </cell>
          <cell r="AF33">
            <v>0</v>
          </cell>
          <cell r="AG33" t="e">
            <v>#N/A</v>
          </cell>
          <cell r="AH33" t="str">
            <v>np</v>
          </cell>
          <cell r="AI33">
            <v>0</v>
          </cell>
          <cell r="AJ33" t="e">
            <v>#N/A</v>
          </cell>
          <cell r="AK33" t="str">
            <v>np</v>
          </cell>
          <cell r="AL33">
            <v>0</v>
          </cell>
          <cell r="AM33" t="e">
            <v>#N/A</v>
          </cell>
          <cell r="AS33">
            <v>133</v>
          </cell>
        </row>
        <row r="34">
          <cell r="C34" t="str">
            <v>Leader, Brittany A</v>
          </cell>
          <cell r="D34">
            <v>1987</v>
          </cell>
          <cell r="E34">
            <v>133</v>
          </cell>
          <cell r="H34" t="str">
            <v>np</v>
          </cell>
          <cell r="I34">
            <v>0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>
            <v>24</v>
          </cell>
          <cell r="O34">
            <v>133</v>
          </cell>
          <cell r="P34" t="str">
            <v>np</v>
          </cell>
          <cell r="Q34">
            <v>0</v>
          </cell>
          <cell r="R34" t="e">
            <v>#N/A</v>
          </cell>
          <cell r="S34" t="str">
            <v>np</v>
          </cell>
          <cell r="T34">
            <v>0</v>
          </cell>
          <cell r="U34" t="e">
            <v>#N/A</v>
          </cell>
          <cell r="V34" t="str">
            <v>np</v>
          </cell>
          <cell r="W34">
            <v>0</v>
          </cell>
          <cell r="X34" t="e">
            <v>#N/A</v>
          </cell>
          <cell r="Y34" t="str">
            <v>np</v>
          </cell>
          <cell r="Z34">
            <v>0</v>
          </cell>
          <cell r="AA34" t="e">
            <v>#N/A</v>
          </cell>
          <cell r="AB34" t="str">
            <v>np</v>
          </cell>
          <cell r="AC34">
            <v>0</v>
          </cell>
          <cell r="AD34" t="e">
            <v>#N/A</v>
          </cell>
          <cell r="AE34" t="str">
            <v>np</v>
          </cell>
          <cell r="AF34">
            <v>0</v>
          </cell>
          <cell r="AG34" t="e">
            <v>#N/A</v>
          </cell>
          <cell r="AH34" t="str">
            <v>np</v>
          </cell>
          <cell r="AI34">
            <v>0</v>
          </cell>
          <cell r="AJ34" t="e">
            <v>#N/A</v>
          </cell>
          <cell r="AK34" t="str">
            <v>np</v>
          </cell>
          <cell r="AL34">
            <v>0</v>
          </cell>
          <cell r="AM34" t="e">
            <v>#N/A</v>
          </cell>
          <cell r="AS34">
            <v>0</v>
          </cell>
        </row>
        <row r="35">
          <cell r="C35" t="str">
            <v>Buechel, Holly M</v>
          </cell>
          <cell r="D35">
            <v>1985</v>
          </cell>
          <cell r="E35">
            <v>111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>
            <v>31.5</v>
          </cell>
          <cell r="O35">
            <v>110.5</v>
          </cell>
          <cell r="P35" t="str">
            <v>np</v>
          </cell>
          <cell r="Q35">
            <v>0</v>
          </cell>
          <cell r="R35" t="e">
            <v>#N/A</v>
          </cell>
          <cell r="S35" t="str">
            <v>np</v>
          </cell>
          <cell r="T35">
            <v>0</v>
          </cell>
          <cell r="U35" t="e">
            <v>#N/A</v>
          </cell>
          <cell r="V35" t="str">
            <v>np</v>
          </cell>
          <cell r="W35">
            <v>0</v>
          </cell>
          <cell r="X35" t="e">
            <v>#N/A</v>
          </cell>
          <cell r="Y35" t="str">
            <v>np</v>
          </cell>
          <cell r="Z35">
            <v>0</v>
          </cell>
          <cell r="AA35" t="e">
            <v>#N/A</v>
          </cell>
          <cell r="AB35" t="str">
            <v>np</v>
          </cell>
          <cell r="AC35">
            <v>0</v>
          </cell>
          <cell r="AD35" t="e">
            <v>#N/A</v>
          </cell>
          <cell r="AE35" t="str">
            <v>np</v>
          </cell>
          <cell r="AF35">
            <v>0</v>
          </cell>
          <cell r="AG35" t="e">
            <v>#N/A</v>
          </cell>
          <cell r="AH35" t="str">
            <v>np</v>
          </cell>
          <cell r="AI35">
            <v>0</v>
          </cell>
          <cell r="AJ35" t="e">
            <v>#N/A</v>
          </cell>
          <cell r="AK35" t="str">
            <v>np</v>
          </cell>
          <cell r="AL35">
            <v>0</v>
          </cell>
          <cell r="AM35" t="e">
            <v>#N/A</v>
          </cell>
          <cell r="AS35">
            <v>0</v>
          </cell>
        </row>
        <row r="37">
          <cell r="C37" t="str">
            <v>Group II International Points</v>
          </cell>
          <cell r="L37" t="str">
            <v>Place</v>
          </cell>
          <cell r="M37" t="str">
            <v>Points</v>
          </cell>
        </row>
        <row r="38">
          <cell r="C38" t="str">
            <v>Byerts, Keri</v>
          </cell>
          <cell r="D38" t="str">
            <v>Cadet "B", Heidenheim, GER, 11/19/00</v>
          </cell>
          <cell r="L38">
            <v>26</v>
          </cell>
          <cell r="M38">
            <v>145</v>
          </cell>
        </row>
        <row r="39">
          <cell r="C39" t="str">
            <v>McGlade, Jasmine</v>
          </cell>
          <cell r="D39" t="str">
            <v>Jr. "A", Warsaw, POL, 10/21/00</v>
          </cell>
          <cell r="L39">
            <v>10</v>
          </cell>
          <cell r="M39">
            <v>636</v>
          </cell>
        </row>
        <row r="40">
          <cell r="C40" t="str">
            <v>McGlade, Jasmine</v>
          </cell>
          <cell r="D40" t="str">
            <v>Cadet "B", Heidenheim, GER, 11/19/00</v>
          </cell>
          <cell r="L40">
            <v>28</v>
          </cell>
          <cell r="M40">
            <v>142.5</v>
          </cell>
        </row>
        <row r="41">
          <cell r="C41" t="str">
            <v>McGlade, Jasmine</v>
          </cell>
          <cell r="D41" t="str">
            <v>Jr. "A", Osnabrück, GER, 11/26/00</v>
          </cell>
          <cell r="L41">
            <v>15</v>
          </cell>
          <cell r="M41">
            <v>606</v>
          </cell>
        </row>
        <row r="42">
          <cell r="C42" t="str">
            <v>McGlade, Jasmine</v>
          </cell>
          <cell r="D42" t="str">
            <v>Jr. "A", Dijon, FRA, 12/3/00</v>
          </cell>
          <cell r="L42">
            <v>12</v>
          </cell>
          <cell r="M42">
            <v>624</v>
          </cell>
        </row>
      </sheetData>
      <sheetData sheetId="4">
        <row r="1">
          <cell r="H1" t="str">
            <v>2001 U16's</v>
          </cell>
          <cell r="J1" t="str">
            <v>Oct 2000 CDT</v>
          </cell>
          <cell r="L1" t="str">
            <v>Nov 2000 CDT</v>
          </cell>
          <cell r="N1" t="str">
            <v>2001 CDT JO's</v>
          </cell>
        </row>
        <row r="2">
          <cell r="H2" t="str">
            <v>D</v>
          </cell>
          <cell r="I2" t="str">
            <v>Summer&lt;BR&gt;2001&lt;BR&gt;U16</v>
          </cell>
          <cell r="J2" t="str">
            <v>D</v>
          </cell>
          <cell r="K2" t="str">
            <v>Oct 2000&lt;BR&gt;CADET%Oct 2001&lt;BR&gt;CADET</v>
          </cell>
          <cell r="L2" t="str">
            <v>D</v>
          </cell>
          <cell r="M2" t="str">
            <v>Nov 2000&lt;BR&gt;CADET%Nov 2001&lt;BR&gt;CADET</v>
          </cell>
          <cell r="N2" t="str">
            <v>D</v>
          </cell>
          <cell r="O2" t="str">
            <v>2001 JO^s&lt;BR&gt;CADET%2002 JO^s&lt;BR&gt;CADET</v>
          </cell>
        </row>
        <row r="3">
          <cell r="H3">
            <v>8</v>
          </cell>
          <cell r="I3">
            <v>5</v>
          </cell>
          <cell r="J3">
            <v>10</v>
          </cell>
          <cell r="K3">
            <v>5</v>
          </cell>
          <cell r="L3">
            <v>12</v>
          </cell>
          <cell r="M3">
            <v>5</v>
          </cell>
          <cell r="N3">
            <v>14</v>
          </cell>
          <cell r="O3">
            <v>5</v>
          </cell>
        </row>
        <row r="4">
          <cell r="C4" t="str">
            <v>Cross, Emily R</v>
          </cell>
          <cell r="D4">
            <v>1986</v>
          </cell>
          <cell r="E4">
            <v>7288</v>
          </cell>
          <cell r="F4">
            <v>592</v>
          </cell>
          <cell r="G4">
            <v>1294</v>
          </cell>
          <cell r="H4">
            <v>2</v>
          </cell>
          <cell r="I4">
            <v>368</v>
          </cell>
          <cell r="J4">
            <v>1</v>
          </cell>
          <cell r="K4">
            <v>400</v>
          </cell>
          <cell r="L4">
            <v>1</v>
          </cell>
          <cell r="M4">
            <v>400</v>
          </cell>
          <cell r="N4">
            <v>2</v>
          </cell>
          <cell r="O4">
            <v>368</v>
          </cell>
          <cell r="P4">
            <v>2</v>
          </cell>
          <cell r="Q4">
            <v>552</v>
          </cell>
          <cell r="R4">
            <v>2</v>
          </cell>
          <cell r="S4">
            <v>1</v>
          </cell>
          <cell r="T4">
            <v>600</v>
          </cell>
          <cell r="U4">
            <v>1</v>
          </cell>
          <cell r="V4">
            <v>1</v>
          </cell>
          <cell r="W4">
            <v>600</v>
          </cell>
          <cell r="X4">
            <v>1</v>
          </cell>
          <cell r="Y4">
            <v>3</v>
          </cell>
          <cell r="Z4">
            <v>510</v>
          </cell>
          <cell r="AA4">
            <v>3</v>
          </cell>
          <cell r="AB4">
            <v>6</v>
          </cell>
          <cell r="AC4">
            <v>735</v>
          </cell>
          <cell r="AD4">
            <v>6</v>
          </cell>
          <cell r="AE4">
            <v>7</v>
          </cell>
          <cell r="AF4">
            <v>715</v>
          </cell>
          <cell r="AG4">
            <v>7</v>
          </cell>
          <cell r="AH4">
            <v>3</v>
          </cell>
          <cell r="AI4">
            <v>840</v>
          </cell>
          <cell r="AJ4">
            <v>3</v>
          </cell>
          <cell r="AK4">
            <v>3</v>
          </cell>
          <cell r="AL4">
            <v>850</v>
          </cell>
          <cell r="AM4">
            <v>3</v>
          </cell>
          <cell r="AS4">
            <v>368</v>
          </cell>
        </row>
        <row r="5">
          <cell r="C5" t="str">
            <v>Leahy, Jacqueline</v>
          </cell>
          <cell r="D5">
            <v>1985</v>
          </cell>
          <cell r="E5">
            <v>4805</v>
          </cell>
          <cell r="F5">
            <v>552</v>
          </cell>
          <cell r="G5">
            <v>146.25</v>
          </cell>
          <cell r="H5">
            <v>1</v>
          </cell>
          <cell r="I5">
            <v>400</v>
          </cell>
          <cell r="J5">
            <v>5</v>
          </cell>
          <cell r="K5">
            <v>280</v>
          </cell>
          <cell r="L5">
            <v>2</v>
          </cell>
          <cell r="M5">
            <v>368</v>
          </cell>
          <cell r="N5">
            <v>1</v>
          </cell>
          <cell r="O5">
            <v>400</v>
          </cell>
          <cell r="P5">
            <v>3</v>
          </cell>
          <cell r="Q5">
            <v>510</v>
          </cell>
          <cell r="R5">
            <v>3</v>
          </cell>
          <cell r="S5">
            <v>2</v>
          </cell>
          <cell r="T5">
            <v>552</v>
          </cell>
          <cell r="U5">
            <v>2</v>
          </cell>
          <cell r="V5">
            <v>5</v>
          </cell>
          <cell r="W5">
            <v>420</v>
          </cell>
          <cell r="X5">
            <v>5</v>
          </cell>
          <cell r="Y5">
            <v>1</v>
          </cell>
          <cell r="Z5">
            <v>600</v>
          </cell>
          <cell r="AA5">
            <v>1</v>
          </cell>
          <cell r="AB5">
            <v>12</v>
          </cell>
          <cell r="AC5">
            <v>575</v>
          </cell>
          <cell r="AD5">
            <v>12</v>
          </cell>
          <cell r="AE5">
            <v>13</v>
          </cell>
          <cell r="AF5">
            <v>525</v>
          </cell>
          <cell r="AG5">
            <v>13</v>
          </cell>
          <cell r="AH5">
            <v>2</v>
          </cell>
          <cell r="AI5">
            <v>925</v>
          </cell>
          <cell r="AJ5">
            <v>2</v>
          </cell>
          <cell r="AK5" t="str">
            <v>np</v>
          </cell>
          <cell r="AL5">
            <v>0</v>
          </cell>
          <cell r="AM5" t="str">
            <v>np</v>
          </cell>
          <cell r="AS5">
            <v>400</v>
          </cell>
        </row>
        <row r="6">
          <cell r="C6" t="str">
            <v>Florendo, Jessica S</v>
          </cell>
          <cell r="D6">
            <v>1985</v>
          </cell>
          <cell r="E6">
            <v>2781</v>
          </cell>
          <cell r="G6">
            <v>142.5</v>
          </cell>
          <cell r="H6">
            <v>3</v>
          </cell>
          <cell r="I6">
            <v>340</v>
          </cell>
          <cell r="J6">
            <v>6</v>
          </cell>
          <cell r="K6">
            <v>278</v>
          </cell>
          <cell r="L6">
            <v>9</v>
          </cell>
          <cell r="M6">
            <v>214</v>
          </cell>
          <cell r="N6">
            <v>8</v>
          </cell>
          <cell r="O6">
            <v>274</v>
          </cell>
          <cell r="P6">
            <v>7</v>
          </cell>
          <cell r="Q6">
            <v>414</v>
          </cell>
          <cell r="R6">
            <v>7</v>
          </cell>
          <cell r="S6">
            <v>12</v>
          </cell>
          <cell r="T6">
            <v>318</v>
          </cell>
          <cell r="U6">
            <v>12</v>
          </cell>
          <cell r="V6">
            <v>14</v>
          </cell>
          <cell r="W6">
            <v>302</v>
          </cell>
          <cell r="X6">
            <v>14</v>
          </cell>
          <cell r="Y6">
            <v>5.5</v>
          </cell>
          <cell r="Z6">
            <v>418.5</v>
          </cell>
          <cell r="AA6">
            <v>5.5</v>
          </cell>
          <cell r="AB6">
            <v>36</v>
          </cell>
          <cell r="AC6">
            <v>260</v>
          </cell>
          <cell r="AD6">
            <v>36</v>
          </cell>
          <cell r="AE6">
            <v>23</v>
          </cell>
          <cell r="AF6">
            <v>385</v>
          </cell>
          <cell r="AG6">
            <v>23</v>
          </cell>
          <cell r="AH6" t="str">
            <v>np</v>
          </cell>
          <cell r="AI6">
            <v>0</v>
          </cell>
          <cell r="AJ6" t="str">
            <v>np</v>
          </cell>
          <cell r="AK6">
            <v>15</v>
          </cell>
          <cell r="AL6">
            <v>502</v>
          </cell>
          <cell r="AM6">
            <v>15</v>
          </cell>
          <cell r="AS6">
            <v>340</v>
          </cell>
        </row>
        <row r="7">
          <cell r="C7" t="str">
            <v>Delahanty, Amy</v>
          </cell>
          <cell r="D7">
            <v>1985</v>
          </cell>
          <cell r="E7">
            <v>2111</v>
          </cell>
          <cell r="H7">
            <v>5</v>
          </cell>
          <cell r="I7">
            <v>280</v>
          </cell>
          <cell r="J7">
            <v>17</v>
          </cell>
          <cell r="K7">
            <v>140</v>
          </cell>
          <cell r="L7" t="str">
            <v>np</v>
          </cell>
          <cell r="M7">
            <v>0</v>
          </cell>
          <cell r="N7">
            <v>10</v>
          </cell>
          <cell r="O7">
            <v>213</v>
          </cell>
          <cell r="P7">
            <v>10</v>
          </cell>
          <cell r="Q7">
            <v>320</v>
          </cell>
          <cell r="R7">
            <v>10</v>
          </cell>
          <cell r="S7" t="str">
            <v>np</v>
          </cell>
          <cell r="T7">
            <v>0</v>
          </cell>
          <cell r="U7" t="str">
            <v>np</v>
          </cell>
          <cell r="V7">
            <v>10</v>
          </cell>
          <cell r="W7">
            <v>320</v>
          </cell>
          <cell r="X7">
            <v>10</v>
          </cell>
          <cell r="Y7">
            <v>8</v>
          </cell>
          <cell r="Z7">
            <v>411</v>
          </cell>
          <cell r="AA7">
            <v>8</v>
          </cell>
          <cell r="AB7" t="str">
            <v>np</v>
          </cell>
          <cell r="AC7">
            <v>0</v>
          </cell>
          <cell r="AD7" t="str">
            <v>np</v>
          </cell>
          <cell r="AE7">
            <v>32</v>
          </cell>
          <cell r="AF7">
            <v>280</v>
          </cell>
          <cell r="AG7">
            <v>32</v>
          </cell>
          <cell r="AH7" t="str">
            <v>np</v>
          </cell>
          <cell r="AI7">
            <v>0</v>
          </cell>
          <cell r="AJ7" t="str">
            <v>np</v>
          </cell>
          <cell r="AK7">
            <v>16</v>
          </cell>
          <cell r="AL7">
            <v>500</v>
          </cell>
          <cell r="AM7">
            <v>16</v>
          </cell>
          <cell r="AS7">
            <v>280</v>
          </cell>
        </row>
        <row r="8">
          <cell r="C8" t="str">
            <v>Mendelsohn, Alisa</v>
          </cell>
          <cell r="D8">
            <v>1985</v>
          </cell>
          <cell r="E8">
            <v>1362</v>
          </cell>
          <cell r="H8">
            <v>8</v>
          </cell>
          <cell r="I8">
            <v>274</v>
          </cell>
          <cell r="J8">
            <v>22.5</v>
          </cell>
          <cell r="K8">
            <v>134.5</v>
          </cell>
          <cell r="L8">
            <v>12</v>
          </cell>
          <cell r="M8">
            <v>211</v>
          </cell>
          <cell r="N8">
            <v>25</v>
          </cell>
          <cell r="O8">
            <v>117</v>
          </cell>
          <cell r="P8">
            <v>16</v>
          </cell>
          <cell r="Q8">
            <v>300</v>
          </cell>
          <cell r="R8">
            <v>16</v>
          </cell>
          <cell r="S8" t="str">
            <v>np</v>
          </cell>
          <cell r="T8">
            <v>0</v>
          </cell>
          <cell r="U8" t="str">
            <v>np</v>
          </cell>
          <cell r="V8" t="str">
            <v>np</v>
          </cell>
          <cell r="W8">
            <v>0</v>
          </cell>
          <cell r="X8" t="str">
            <v>np</v>
          </cell>
          <cell r="Y8">
            <v>25</v>
          </cell>
          <cell r="Z8">
            <v>172</v>
          </cell>
          <cell r="AA8">
            <v>25</v>
          </cell>
          <cell r="AB8" t="str">
            <v>np</v>
          </cell>
          <cell r="AC8">
            <v>0</v>
          </cell>
          <cell r="AD8" t="str">
            <v>np</v>
          </cell>
          <cell r="AE8" t="str">
            <v>np</v>
          </cell>
          <cell r="AF8">
            <v>0</v>
          </cell>
          <cell r="AG8" t="str">
            <v>np</v>
          </cell>
          <cell r="AH8">
            <v>19</v>
          </cell>
          <cell r="AI8">
            <v>405</v>
          </cell>
          <cell r="AJ8">
            <v>19</v>
          </cell>
          <cell r="AK8" t="str">
            <v>np</v>
          </cell>
          <cell r="AL8">
            <v>0</v>
          </cell>
          <cell r="AM8" t="str">
            <v>np</v>
          </cell>
          <cell r="AS8">
            <v>274</v>
          </cell>
        </row>
        <row r="9">
          <cell r="C9" t="str">
            <v>Rush, Aly</v>
          </cell>
          <cell r="D9">
            <v>1987</v>
          </cell>
          <cell r="E9">
            <v>1323</v>
          </cell>
          <cell r="H9">
            <v>13</v>
          </cell>
          <cell r="I9">
            <v>203</v>
          </cell>
          <cell r="J9">
            <v>26</v>
          </cell>
          <cell r="K9">
            <v>116</v>
          </cell>
          <cell r="L9">
            <v>8</v>
          </cell>
          <cell r="M9">
            <v>274</v>
          </cell>
          <cell r="N9" t="str">
            <v>np</v>
          </cell>
          <cell r="O9">
            <v>0</v>
          </cell>
          <cell r="P9">
            <v>18</v>
          </cell>
          <cell r="Q9">
            <v>209</v>
          </cell>
          <cell r="R9">
            <v>18</v>
          </cell>
          <cell r="S9">
            <v>27</v>
          </cell>
          <cell r="T9">
            <v>170</v>
          </cell>
          <cell r="U9">
            <v>27</v>
          </cell>
          <cell r="V9" t="str">
            <v>np</v>
          </cell>
          <cell r="W9">
            <v>0</v>
          </cell>
          <cell r="X9" t="str">
            <v>np</v>
          </cell>
          <cell r="Y9">
            <v>18</v>
          </cell>
          <cell r="Z9">
            <v>209</v>
          </cell>
          <cell r="AA9">
            <v>18</v>
          </cell>
          <cell r="AB9">
            <v>45</v>
          </cell>
          <cell r="AC9">
            <v>215</v>
          </cell>
          <cell r="AD9">
            <v>45</v>
          </cell>
          <cell r="AE9">
            <v>45.5</v>
          </cell>
          <cell r="AF9">
            <v>212.5</v>
          </cell>
          <cell r="AG9">
            <v>45.5</v>
          </cell>
          <cell r="AH9" t="str">
            <v>np</v>
          </cell>
          <cell r="AI9">
            <v>0</v>
          </cell>
          <cell r="AJ9" t="str">
            <v>np</v>
          </cell>
          <cell r="AK9" t="str">
            <v>np</v>
          </cell>
          <cell r="AL9">
            <v>0</v>
          </cell>
          <cell r="AM9" t="str">
            <v>np</v>
          </cell>
          <cell r="AS9">
            <v>203</v>
          </cell>
        </row>
        <row r="10">
          <cell r="C10" t="str">
            <v>Glasser, Allison D</v>
          </cell>
          <cell r="D10">
            <v>1987</v>
          </cell>
          <cell r="E10">
            <v>1321</v>
          </cell>
          <cell r="H10">
            <v>3</v>
          </cell>
          <cell r="I10">
            <v>340</v>
          </cell>
          <cell r="J10">
            <v>16</v>
          </cell>
          <cell r="K10">
            <v>200</v>
          </cell>
          <cell r="L10" t="str">
            <v>np</v>
          </cell>
          <cell r="M10">
            <v>0</v>
          </cell>
          <cell r="N10">
            <v>7</v>
          </cell>
          <cell r="O10">
            <v>276</v>
          </cell>
          <cell r="P10" t="str">
            <v>np</v>
          </cell>
          <cell r="Q10">
            <v>0</v>
          </cell>
          <cell r="R10" t="str">
            <v>np</v>
          </cell>
          <cell r="S10" t="str">
            <v>np</v>
          </cell>
          <cell r="T10">
            <v>0</v>
          </cell>
          <cell r="U10" t="str">
            <v>np</v>
          </cell>
          <cell r="V10" t="str">
            <v>np</v>
          </cell>
          <cell r="W10">
            <v>0</v>
          </cell>
          <cell r="X10" t="str">
            <v>np</v>
          </cell>
          <cell r="Y10">
            <v>14</v>
          </cell>
          <cell r="Z10">
            <v>302</v>
          </cell>
          <cell r="AA10">
            <v>14</v>
          </cell>
          <cell r="AB10" t="str">
            <v>np</v>
          </cell>
          <cell r="AC10">
            <v>0</v>
          </cell>
          <cell r="AD10" t="str">
            <v>np</v>
          </cell>
          <cell r="AE10">
            <v>47.5</v>
          </cell>
          <cell r="AF10">
            <v>202.5</v>
          </cell>
          <cell r="AG10">
            <v>47.5</v>
          </cell>
          <cell r="AH10" t="str">
            <v>np</v>
          </cell>
          <cell r="AI10">
            <v>0</v>
          </cell>
          <cell r="AJ10" t="str">
            <v>np</v>
          </cell>
          <cell r="AK10" t="str">
            <v>np</v>
          </cell>
          <cell r="AL10">
            <v>0</v>
          </cell>
          <cell r="AM10" t="str">
            <v>np</v>
          </cell>
          <cell r="AS10">
            <v>340</v>
          </cell>
        </row>
        <row r="11">
          <cell r="C11" t="str">
            <v>Willette, Doris E</v>
          </cell>
          <cell r="D11">
            <v>1988</v>
          </cell>
          <cell r="E11">
            <v>1094</v>
          </cell>
          <cell r="H11">
            <v>6</v>
          </cell>
          <cell r="I11">
            <v>278</v>
          </cell>
          <cell r="J11" t="str">
            <v>np</v>
          </cell>
          <cell r="K11">
            <v>0</v>
          </cell>
          <cell r="L11">
            <v>10</v>
          </cell>
          <cell r="M11">
            <v>213</v>
          </cell>
          <cell r="N11">
            <v>16</v>
          </cell>
          <cell r="O11">
            <v>200</v>
          </cell>
          <cell r="P11">
            <v>14</v>
          </cell>
          <cell r="Q11">
            <v>302</v>
          </cell>
          <cell r="R11">
            <v>14</v>
          </cell>
          <cell r="S11" t="str">
            <v>np</v>
          </cell>
          <cell r="T11">
            <v>0</v>
          </cell>
          <cell r="U11" t="str">
            <v>np</v>
          </cell>
          <cell r="V11" t="str">
            <v>np</v>
          </cell>
          <cell r="W11">
            <v>0</v>
          </cell>
          <cell r="X11" t="str">
            <v>np</v>
          </cell>
          <cell r="Y11">
            <v>15</v>
          </cell>
          <cell r="Z11">
            <v>301</v>
          </cell>
          <cell r="AA11">
            <v>15</v>
          </cell>
          <cell r="AB11" t="str">
            <v>np</v>
          </cell>
          <cell r="AC11">
            <v>0</v>
          </cell>
          <cell r="AD11" t="str">
            <v>np</v>
          </cell>
          <cell r="AE11" t="str">
            <v>np</v>
          </cell>
          <cell r="AF11">
            <v>0</v>
          </cell>
          <cell r="AG11" t="str">
            <v>np</v>
          </cell>
          <cell r="AH11" t="str">
            <v>np</v>
          </cell>
          <cell r="AI11">
            <v>0</v>
          </cell>
          <cell r="AJ11" t="str">
            <v>np</v>
          </cell>
          <cell r="AK11" t="str">
            <v>np</v>
          </cell>
          <cell r="AL11">
            <v>0</v>
          </cell>
          <cell r="AM11" t="str">
            <v>np</v>
          </cell>
          <cell r="AS11">
            <v>278</v>
          </cell>
        </row>
        <row r="12">
          <cell r="C12" t="str">
            <v>Jew-Lim, Sara</v>
          </cell>
          <cell r="D12">
            <v>1985</v>
          </cell>
          <cell r="E12">
            <v>989</v>
          </cell>
          <cell r="H12">
            <v>18</v>
          </cell>
          <cell r="I12">
            <v>139</v>
          </cell>
          <cell r="J12">
            <v>8</v>
          </cell>
          <cell r="K12">
            <v>274</v>
          </cell>
          <cell r="L12" t="str">
            <v>np</v>
          </cell>
          <cell r="M12">
            <v>0</v>
          </cell>
          <cell r="N12">
            <v>13</v>
          </cell>
          <cell r="O12">
            <v>203</v>
          </cell>
          <cell r="P12">
            <v>20</v>
          </cell>
          <cell r="Q12">
            <v>207</v>
          </cell>
          <cell r="R12">
            <v>20</v>
          </cell>
          <cell r="S12">
            <v>16</v>
          </cell>
          <cell r="T12">
            <v>300</v>
          </cell>
          <cell r="U12">
            <v>16</v>
          </cell>
          <cell r="V12" t="str">
            <v>np</v>
          </cell>
          <cell r="W12">
            <v>0</v>
          </cell>
          <cell r="X12" t="str">
            <v>np</v>
          </cell>
          <cell r="Y12">
            <v>19</v>
          </cell>
          <cell r="Z12">
            <v>208</v>
          </cell>
          <cell r="AA12">
            <v>19</v>
          </cell>
          <cell r="AB12" t="str">
            <v>np</v>
          </cell>
          <cell r="AC12">
            <v>0</v>
          </cell>
          <cell r="AD12" t="str">
            <v>np</v>
          </cell>
          <cell r="AE12" t="str">
            <v>np</v>
          </cell>
          <cell r="AF12">
            <v>0</v>
          </cell>
          <cell r="AG12" t="str">
            <v>np</v>
          </cell>
          <cell r="AH12" t="str">
            <v>np</v>
          </cell>
          <cell r="AI12">
            <v>0</v>
          </cell>
          <cell r="AJ12" t="str">
            <v>np</v>
          </cell>
          <cell r="AK12" t="str">
            <v>np</v>
          </cell>
          <cell r="AL12">
            <v>0</v>
          </cell>
          <cell r="AM12" t="str">
            <v>np</v>
          </cell>
          <cell r="AS12">
            <v>139</v>
          </cell>
        </row>
        <row r="13">
          <cell r="C13" t="str">
            <v>Abdikulova, Zoya *</v>
          </cell>
          <cell r="D13">
            <v>1985</v>
          </cell>
          <cell r="E13">
            <v>927</v>
          </cell>
          <cell r="H13">
            <v>14</v>
          </cell>
          <cell r="I13">
            <v>202</v>
          </cell>
          <cell r="J13" t="str">
            <v>np</v>
          </cell>
          <cell r="K13">
            <v>0</v>
          </cell>
          <cell r="L13" t="str">
            <v>np</v>
          </cell>
          <cell r="M13">
            <v>0</v>
          </cell>
          <cell r="N13">
            <v>28</v>
          </cell>
          <cell r="O13">
            <v>114</v>
          </cell>
          <cell r="P13">
            <v>19</v>
          </cell>
          <cell r="Q13">
            <v>208</v>
          </cell>
          <cell r="R13">
            <v>19</v>
          </cell>
          <cell r="S13" t="str">
            <v>np</v>
          </cell>
          <cell r="T13">
            <v>0</v>
          </cell>
          <cell r="U13" t="str">
            <v>np</v>
          </cell>
          <cell r="V13" t="str">
            <v>np</v>
          </cell>
          <cell r="W13">
            <v>0</v>
          </cell>
          <cell r="X13" t="str">
            <v>np</v>
          </cell>
          <cell r="Y13">
            <v>24</v>
          </cell>
          <cell r="Z13">
            <v>203</v>
          </cell>
          <cell r="AA13">
            <v>24</v>
          </cell>
          <cell r="AB13">
            <v>48</v>
          </cell>
          <cell r="AC13">
            <v>200</v>
          </cell>
          <cell r="AD13">
            <v>48</v>
          </cell>
          <cell r="AE13" t="str">
            <v>np</v>
          </cell>
          <cell r="AF13">
            <v>0</v>
          </cell>
          <cell r="AG13" t="str">
            <v>np</v>
          </cell>
          <cell r="AH13" t="str">
            <v>np</v>
          </cell>
          <cell r="AI13">
            <v>0</v>
          </cell>
          <cell r="AJ13" t="str">
            <v>np</v>
          </cell>
          <cell r="AK13" t="str">
            <v>np</v>
          </cell>
          <cell r="AL13">
            <v>0</v>
          </cell>
          <cell r="AM13" t="str">
            <v>np</v>
          </cell>
          <cell r="AS13">
            <v>202</v>
          </cell>
        </row>
        <row r="14">
          <cell r="C14" t="str">
            <v>Walker, Lauren C</v>
          </cell>
          <cell r="D14">
            <v>1985</v>
          </cell>
          <cell r="E14">
            <v>842</v>
          </cell>
          <cell r="H14">
            <v>25</v>
          </cell>
          <cell r="I14">
            <v>117</v>
          </cell>
          <cell r="J14">
            <v>27</v>
          </cell>
          <cell r="K14">
            <v>115</v>
          </cell>
          <cell r="L14">
            <v>24</v>
          </cell>
          <cell r="M14">
            <v>133</v>
          </cell>
          <cell r="N14">
            <v>15</v>
          </cell>
          <cell r="O14">
            <v>201</v>
          </cell>
          <cell r="P14">
            <v>13</v>
          </cell>
          <cell r="Q14">
            <v>303</v>
          </cell>
          <cell r="R14">
            <v>13</v>
          </cell>
          <cell r="S14" t="str">
            <v>np</v>
          </cell>
          <cell r="T14">
            <v>0</v>
          </cell>
          <cell r="U14" t="str">
            <v>np</v>
          </cell>
          <cell r="V14" t="str">
            <v>np</v>
          </cell>
          <cell r="W14">
            <v>0</v>
          </cell>
          <cell r="X14" t="str">
            <v>np</v>
          </cell>
          <cell r="Y14">
            <v>22</v>
          </cell>
          <cell r="Z14">
            <v>205</v>
          </cell>
          <cell r="AA14">
            <v>22</v>
          </cell>
          <cell r="AB14" t="str">
            <v>np</v>
          </cell>
          <cell r="AC14">
            <v>0</v>
          </cell>
          <cell r="AD14" t="str">
            <v>np</v>
          </cell>
          <cell r="AE14" t="str">
            <v>np</v>
          </cell>
          <cell r="AF14">
            <v>0</v>
          </cell>
          <cell r="AG14" t="str">
            <v>np</v>
          </cell>
          <cell r="AH14" t="str">
            <v>np</v>
          </cell>
          <cell r="AI14">
            <v>0</v>
          </cell>
          <cell r="AJ14" t="str">
            <v>np</v>
          </cell>
          <cell r="AK14" t="str">
            <v>np</v>
          </cell>
          <cell r="AL14">
            <v>0</v>
          </cell>
          <cell r="AM14" t="str">
            <v>np</v>
          </cell>
          <cell r="AS14">
            <v>117</v>
          </cell>
        </row>
        <row r="15">
          <cell r="C15" t="str">
            <v>Emerson, Abigail C</v>
          </cell>
          <cell r="D15">
            <v>1987</v>
          </cell>
          <cell r="E15">
            <v>801</v>
          </cell>
          <cell r="H15">
            <v>19</v>
          </cell>
          <cell r="I15">
            <v>138</v>
          </cell>
          <cell r="J15" t="str">
            <v>np</v>
          </cell>
          <cell r="K15">
            <v>0</v>
          </cell>
          <cell r="L15">
            <v>20</v>
          </cell>
          <cell r="M15">
            <v>137</v>
          </cell>
          <cell r="N15">
            <v>32</v>
          </cell>
          <cell r="O15">
            <v>110</v>
          </cell>
          <cell r="P15">
            <v>9</v>
          </cell>
          <cell r="Q15">
            <v>321</v>
          </cell>
          <cell r="R15">
            <v>9</v>
          </cell>
          <cell r="S15">
            <v>22</v>
          </cell>
          <cell r="T15">
            <v>205</v>
          </cell>
          <cell r="U15">
            <v>22</v>
          </cell>
          <cell r="V15" t="str">
            <v>np</v>
          </cell>
          <cell r="W15">
            <v>0</v>
          </cell>
          <cell r="X15" t="str">
            <v>np</v>
          </cell>
          <cell r="Y15" t="str">
            <v>np</v>
          </cell>
          <cell r="Z15">
            <v>0</v>
          </cell>
          <cell r="AA15" t="str">
            <v>np</v>
          </cell>
          <cell r="AB15" t="str">
            <v>np</v>
          </cell>
          <cell r="AC15">
            <v>0</v>
          </cell>
          <cell r="AD15" t="str">
            <v>np</v>
          </cell>
          <cell r="AE15" t="str">
            <v>np</v>
          </cell>
          <cell r="AF15">
            <v>0</v>
          </cell>
          <cell r="AG15" t="str">
            <v>np</v>
          </cell>
          <cell r="AH15" t="str">
            <v>np</v>
          </cell>
          <cell r="AI15">
            <v>0</v>
          </cell>
          <cell r="AJ15" t="str">
            <v>np</v>
          </cell>
          <cell r="AK15" t="str">
            <v>np</v>
          </cell>
          <cell r="AL15">
            <v>0</v>
          </cell>
          <cell r="AM15" t="str">
            <v>np</v>
          </cell>
          <cell r="AS15">
            <v>138</v>
          </cell>
        </row>
        <row r="16">
          <cell r="C16" t="str">
            <v>Wang, Natalie</v>
          </cell>
          <cell r="D16">
            <v>1985</v>
          </cell>
          <cell r="E16">
            <v>756</v>
          </cell>
          <cell r="H16">
            <v>9</v>
          </cell>
          <cell r="I16">
            <v>214</v>
          </cell>
          <cell r="J16">
            <v>15</v>
          </cell>
          <cell r="K16">
            <v>201</v>
          </cell>
          <cell r="L16">
            <v>22</v>
          </cell>
          <cell r="M16">
            <v>135</v>
          </cell>
          <cell r="N16" t="str">
            <v>np</v>
          </cell>
          <cell r="O16">
            <v>0</v>
          </cell>
          <cell r="P16" t="str">
            <v>np</v>
          </cell>
          <cell r="Q16">
            <v>0</v>
          </cell>
          <cell r="R16" t="str">
            <v>np</v>
          </cell>
          <cell r="S16" t="str">
            <v>np</v>
          </cell>
          <cell r="T16">
            <v>0</v>
          </cell>
          <cell r="U16" t="str">
            <v>np</v>
          </cell>
          <cell r="V16" t="str">
            <v>np</v>
          </cell>
          <cell r="W16">
            <v>0</v>
          </cell>
          <cell r="X16" t="str">
            <v>np</v>
          </cell>
          <cell r="Y16">
            <v>21</v>
          </cell>
          <cell r="Z16">
            <v>206</v>
          </cell>
          <cell r="AA16">
            <v>21</v>
          </cell>
          <cell r="AB16" t="str">
            <v>np</v>
          </cell>
          <cell r="AC16">
            <v>0</v>
          </cell>
          <cell r="AD16" t="str">
            <v>np</v>
          </cell>
          <cell r="AE16" t="str">
            <v>np</v>
          </cell>
          <cell r="AF16">
            <v>0</v>
          </cell>
          <cell r="AG16" t="str">
            <v>np</v>
          </cell>
          <cell r="AH16" t="str">
            <v>np</v>
          </cell>
          <cell r="AI16">
            <v>0</v>
          </cell>
          <cell r="AJ16" t="str">
            <v>np</v>
          </cell>
          <cell r="AK16" t="str">
            <v>np</v>
          </cell>
          <cell r="AL16">
            <v>0</v>
          </cell>
          <cell r="AM16" t="str">
            <v>np</v>
          </cell>
          <cell r="AS16">
            <v>214</v>
          </cell>
        </row>
        <row r="17">
          <cell r="C17" t="str">
            <v>Finkel, Kelsey</v>
          </cell>
          <cell r="D17">
            <v>1987</v>
          </cell>
          <cell r="E17">
            <v>652</v>
          </cell>
          <cell r="H17">
            <v>7</v>
          </cell>
          <cell r="I17">
            <v>276</v>
          </cell>
          <cell r="J17" t="str">
            <v>np</v>
          </cell>
          <cell r="K17">
            <v>0</v>
          </cell>
          <cell r="L17" t="str">
            <v>np</v>
          </cell>
          <cell r="M17">
            <v>0</v>
          </cell>
          <cell r="N17" t="str">
            <v>np</v>
          </cell>
          <cell r="O17">
            <v>0</v>
          </cell>
          <cell r="P17">
            <v>23</v>
          </cell>
          <cell r="Q17">
            <v>204</v>
          </cell>
          <cell r="R17">
            <v>23</v>
          </cell>
          <cell r="S17">
            <v>25</v>
          </cell>
          <cell r="T17">
            <v>172</v>
          </cell>
          <cell r="U17">
            <v>25</v>
          </cell>
          <cell r="V17" t="str">
            <v>np</v>
          </cell>
          <cell r="W17">
            <v>0</v>
          </cell>
          <cell r="X17" t="str">
            <v>np</v>
          </cell>
          <cell r="Y17" t="str">
            <v>np</v>
          </cell>
          <cell r="Z17">
            <v>0</v>
          </cell>
          <cell r="AA17" t="str">
            <v>np</v>
          </cell>
          <cell r="AB17" t="str">
            <v>np</v>
          </cell>
          <cell r="AC17">
            <v>0</v>
          </cell>
          <cell r="AD17" t="str">
            <v>np</v>
          </cell>
          <cell r="AE17" t="str">
            <v>np</v>
          </cell>
          <cell r="AF17">
            <v>0</v>
          </cell>
          <cell r="AG17" t="str">
            <v>np</v>
          </cell>
          <cell r="AH17" t="str">
            <v>np</v>
          </cell>
          <cell r="AI17">
            <v>0</v>
          </cell>
          <cell r="AJ17" t="str">
            <v>np</v>
          </cell>
          <cell r="AK17" t="str">
            <v>np</v>
          </cell>
          <cell r="AL17">
            <v>0</v>
          </cell>
          <cell r="AM17" t="str">
            <v>np</v>
          </cell>
          <cell r="AS17">
            <v>276</v>
          </cell>
        </row>
        <row r="18">
          <cell r="C18" t="str">
            <v>Svengsouk, Jocelyn L</v>
          </cell>
          <cell r="D18">
            <v>1987</v>
          </cell>
          <cell r="E18">
            <v>650</v>
          </cell>
          <cell r="H18">
            <v>17</v>
          </cell>
          <cell r="I18">
            <v>140</v>
          </cell>
          <cell r="J18">
            <v>14</v>
          </cell>
          <cell r="K18">
            <v>202</v>
          </cell>
          <cell r="L18" t="str">
            <v>np</v>
          </cell>
          <cell r="M18">
            <v>0</v>
          </cell>
          <cell r="N18">
            <v>17</v>
          </cell>
          <cell r="O18">
            <v>140</v>
          </cell>
          <cell r="P18" t="str">
            <v>np</v>
          </cell>
          <cell r="Q18">
            <v>0</v>
          </cell>
          <cell r="R18" t="str">
            <v>np</v>
          </cell>
          <cell r="S18" t="str">
            <v>np</v>
          </cell>
          <cell r="T18">
            <v>0</v>
          </cell>
          <cell r="U18" t="str">
            <v>np</v>
          </cell>
          <cell r="V18" t="str">
            <v>np</v>
          </cell>
          <cell r="W18">
            <v>0</v>
          </cell>
          <cell r="X18" t="str">
            <v>np</v>
          </cell>
          <cell r="Y18">
            <v>29</v>
          </cell>
          <cell r="Z18">
            <v>168</v>
          </cell>
          <cell r="AA18">
            <v>29</v>
          </cell>
          <cell r="AB18" t="str">
            <v>np</v>
          </cell>
          <cell r="AC18">
            <v>0</v>
          </cell>
          <cell r="AD18" t="str">
            <v>np</v>
          </cell>
          <cell r="AE18" t="str">
            <v>np</v>
          </cell>
          <cell r="AF18">
            <v>0</v>
          </cell>
          <cell r="AG18" t="str">
            <v>np</v>
          </cell>
          <cell r="AH18" t="str">
            <v>np</v>
          </cell>
          <cell r="AI18">
            <v>0</v>
          </cell>
          <cell r="AJ18" t="str">
            <v>np</v>
          </cell>
          <cell r="AK18" t="str">
            <v>np</v>
          </cell>
          <cell r="AL18">
            <v>0</v>
          </cell>
          <cell r="AM18" t="str">
            <v>np</v>
          </cell>
          <cell r="AS18">
            <v>140</v>
          </cell>
        </row>
        <row r="19">
          <cell r="C19" t="str">
            <v>Yang, Maggie L</v>
          </cell>
          <cell r="D19">
            <v>1986</v>
          </cell>
          <cell r="E19">
            <v>610</v>
          </cell>
          <cell r="H19">
            <v>20</v>
          </cell>
          <cell r="I19">
            <v>137</v>
          </cell>
          <cell r="J19" t="str">
            <v>np</v>
          </cell>
          <cell r="K19">
            <v>0</v>
          </cell>
          <cell r="L19" t="str">
            <v>np</v>
          </cell>
          <cell r="M19">
            <v>0</v>
          </cell>
          <cell r="N19">
            <v>19</v>
          </cell>
          <cell r="O19">
            <v>138</v>
          </cell>
          <cell r="P19" t="str">
            <v>np</v>
          </cell>
          <cell r="Q19">
            <v>0</v>
          </cell>
          <cell r="R19" t="str">
            <v>np</v>
          </cell>
          <cell r="S19">
            <v>31</v>
          </cell>
          <cell r="T19">
            <v>166</v>
          </cell>
          <cell r="U19">
            <v>31</v>
          </cell>
          <cell r="V19" t="str">
            <v>np</v>
          </cell>
          <cell r="W19">
            <v>0</v>
          </cell>
          <cell r="X19" t="str">
            <v>np</v>
          </cell>
          <cell r="Y19">
            <v>28</v>
          </cell>
          <cell r="Z19">
            <v>169</v>
          </cell>
          <cell r="AA19">
            <v>28</v>
          </cell>
          <cell r="AB19" t="str">
            <v>np</v>
          </cell>
          <cell r="AC19">
            <v>0</v>
          </cell>
          <cell r="AD19" t="str">
            <v>np</v>
          </cell>
          <cell r="AE19" t="str">
            <v>np</v>
          </cell>
          <cell r="AF19">
            <v>0</v>
          </cell>
          <cell r="AG19" t="str">
            <v>np</v>
          </cell>
          <cell r="AH19" t="str">
            <v>np</v>
          </cell>
          <cell r="AI19">
            <v>0</v>
          </cell>
          <cell r="AJ19" t="str">
            <v>np</v>
          </cell>
          <cell r="AK19" t="str">
            <v>np</v>
          </cell>
          <cell r="AL19">
            <v>0</v>
          </cell>
          <cell r="AM19" t="str">
            <v>np</v>
          </cell>
          <cell r="AS19">
            <v>137</v>
          </cell>
        </row>
        <row r="20">
          <cell r="C20" t="str">
            <v>Rubin, Alexie A</v>
          </cell>
          <cell r="D20">
            <v>1986</v>
          </cell>
          <cell r="E20">
            <v>607</v>
          </cell>
          <cell r="H20">
            <v>11</v>
          </cell>
          <cell r="I20">
            <v>212</v>
          </cell>
          <cell r="J20">
            <v>25</v>
          </cell>
          <cell r="K20">
            <v>117</v>
          </cell>
          <cell r="L20" t="str">
            <v>np</v>
          </cell>
          <cell r="M20">
            <v>0</v>
          </cell>
          <cell r="N20">
            <v>6</v>
          </cell>
          <cell r="O20">
            <v>278</v>
          </cell>
          <cell r="P20" t="str">
            <v>np</v>
          </cell>
          <cell r="Q20">
            <v>0</v>
          </cell>
          <cell r="R20" t="e">
            <v>#N/A</v>
          </cell>
          <cell r="S20" t="str">
            <v>np</v>
          </cell>
          <cell r="T20">
            <v>0</v>
          </cell>
          <cell r="U20" t="e">
            <v>#N/A</v>
          </cell>
          <cell r="V20" t="str">
            <v>np</v>
          </cell>
          <cell r="W20">
            <v>0</v>
          </cell>
          <cell r="X20" t="e">
            <v>#N/A</v>
          </cell>
          <cell r="Y20" t="str">
            <v>np</v>
          </cell>
          <cell r="Z20">
            <v>0</v>
          </cell>
          <cell r="AA20" t="e">
            <v>#N/A</v>
          </cell>
          <cell r="AB20" t="str">
            <v>np</v>
          </cell>
          <cell r="AC20">
            <v>0</v>
          </cell>
          <cell r="AD20" t="e">
            <v>#N/A</v>
          </cell>
          <cell r="AE20" t="str">
            <v>np</v>
          </cell>
          <cell r="AF20">
            <v>0</v>
          </cell>
          <cell r="AG20" t="e">
            <v>#N/A</v>
          </cell>
          <cell r="AH20" t="str">
            <v>np</v>
          </cell>
          <cell r="AI20">
            <v>0</v>
          </cell>
          <cell r="AJ20" t="e">
            <v>#N/A</v>
          </cell>
          <cell r="AK20" t="str">
            <v>np</v>
          </cell>
          <cell r="AL20">
            <v>0</v>
          </cell>
          <cell r="AM20" t="e">
            <v>#N/A</v>
          </cell>
          <cell r="AS20">
            <v>212</v>
          </cell>
        </row>
        <row r="21">
          <cell r="C21" t="str">
            <v>Pike, Julia R</v>
          </cell>
          <cell r="D21">
            <v>1985</v>
          </cell>
          <cell r="E21">
            <v>579</v>
          </cell>
          <cell r="H21" t="str">
            <v>np</v>
          </cell>
          <cell r="I21">
            <v>0</v>
          </cell>
          <cell r="J21">
            <v>32</v>
          </cell>
          <cell r="K21">
            <v>110</v>
          </cell>
          <cell r="L21">
            <v>23</v>
          </cell>
          <cell r="M21">
            <v>134</v>
          </cell>
          <cell r="N21">
            <v>31</v>
          </cell>
          <cell r="O21">
            <v>111</v>
          </cell>
          <cell r="P21">
            <v>30</v>
          </cell>
          <cell r="Q21">
            <v>167</v>
          </cell>
          <cell r="R21">
            <v>30</v>
          </cell>
          <cell r="S21">
            <v>30</v>
          </cell>
          <cell r="T21">
            <v>167</v>
          </cell>
          <cell r="U21">
            <v>30</v>
          </cell>
          <cell r="V21" t="str">
            <v>np</v>
          </cell>
          <cell r="W21">
            <v>0</v>
          </cell>
          <cell r="X21" t="str">
            <v>np</v>
          </cell>
          <cell r="Y21" t="str">
            <v>np</v>
          </cell>
          <cell r="Z21">
            <v>0</v>
          </cell>
          <cell r="AA21" t="str">
            <v>np</v>
          </cell>
          <cell r="AB21" t="str">
            <v>np</v>
          </cell>
          <cell r="AC21">
            <v>0</v>
          </cell>
          <cell r="AD21" t="str">
            <v>np</v>
          </cell>
          <cell r="AE21" t="str">
            <v>np</v>
          </cell>
          <cell r="AF21">
            <v>0</v>
          </cell>
          <cell r="AG21" t="str">
            <v>np</v>
          </cell>
          <cell r="AH21" t="str">
            <v>np</v>
          </cell>
          <cell r="AI21">
            <v>0</v>
          </cell>
          <cell r="AJ21" t="str">
            <v>np</v>
          </cell>
          <cell r="AK21" t="str">
            <v>np</v>
          </cell>
          <cell r="AL21">
            <v>0</v>
          </cell>
          <cell r="AM21" t="str">
            <v>np</v>
          </cell>
          <cell r="AS21">
            <v>0</v>
          </cell>
        </row>
        <row r="22">
          <cell r="C22" t="str">
            <v>McGlade, Jasmine A</v>
          </cell>
          <cell r="D22">
            <v>1985</v>
          </cell>
          <cell r="E22">
            <v>554</v>
          </cell>
          <cell r="H22" t="str">
            <v>np</v>
          </cell>
          <cell r="I22">
            <v>0</v>
          </cell>
          <cell r="J22">
            <v>9</v>
          </cell>
          <cell r="K22">
            <v>214</v>
          </cell>
          <cell r="L22">
            <v>3</v>
          </cell>
          <cell r="M22">
            <v>340</v>
          </cell>
          <cell r="N22" t="str">
            <v>np</v>
          </cell>
          <cell r="O22">
            <v>0</v>
          </cell>
          <cell r="P22" t="str">
            <v>np</v>
          </cell>
          <cell r="Q22">
            <v>0</v>
          </cell>
          <cell r="R22" t="e">
            <v>#N/A</v>
          </cell>
          <cell r="S22" t="str">
            <v>np</v>
          </cell>
          <cell r="T22">
            <v>0</v>
          </cell>
          <cell r="U22" t="e">
            <v>#N/A</v>
          </cell>
          <cell r="V22" t="str">
            <v>np</v>
          </cell>
          <cell r="W22">
            <v>0</v>
          </cell>
          <cell r="X22" t="e">
            <v>#N/A</v>
          </cell>
          <cell r="Y22" t="str">
            <v>np</v>
          </cell>
          <cell r="Z22">
            <v>0</v>
          </cell>
          <cell r="AA22" t="e">
            <v>#N/A</v>
          </cell>
          <cell r="AB22" t="str">
            <v>np</v>
          </cell>
          <cell r="AC22">
            <v>0</v>
          </cell>
          <cell r="AD22" t="e">
            <v>#N/A</v>
          </cell>
          <cell r="AE22" t="str">
            <v>np</v>
          </cell>
          <cell r="AF22">
            <v>0</v>
          </cell>
          <cell r="AG22" t="e">
            <v>#N/A</v>
          </cell>
          <cell r="AH22" t="str">
            <v>np</v>
          </cell>
          <cell r="AI22">
            <v>0</v>
          </cell>
          <cell r="AJ22" t="e">
            <v>#N/A</v>
          </cell>
          <cell r="AK22" t="str">
            <v>np</v>
          </cell>
          <cell r="AL22">
            <v>0</v>
          </cell>
          <cell r="AM22" t="e">
            <v>#N/A</v>
          </cell>
          <cell r="AS22">
            <v>0</v>
          </cell>
        </row>
        <row r="23">
          <cell r="C23" t="str">
            <v>Kohn, Elizabeth</v>
          </cell>
          <cell r="D23">
            <v>1985</v>
          </cell>
          <cell r="E23">
            <v>480</v>
          </cell>
          <cell r="H23">
            <v>12</v>
          </cell>
          <cell r="I23">
            <v>211</v>
          </cell>
          <cell r="J23" t="str">
            <v>np</v>
          </cell>
          <cell r="K23">
            <v>0</v>
          </cell>
          <cell r="L23">
            <v>21</v>
          </cell>
          <cell r="M23">
            <v>136</v>
          </cell>
          <cell r="N23">
            <v>24</v>
          </cell>
          <cell r="O23">
            <v>133</v>
          </cell>
          <cell r="P23" t="str">
            <v>np</v>
          </cell>
          <cell r="Q23">
            <v>0</v>
          </cell>
          <cell r="R23" t="e">
            <v>#N/A</v>
          </cell>
          <cell r="S23" t="str">
            <v>np</v>
          </cell>
          <cell r="T23">
            <v>0</v>
          </cell>
          <cell r="U23" t="e">
            <v>#N/A</v>
          </cell>
          <cell r="V23" t="str">
            <v>np</v>
          </cell>
          <cell r="W23">
            <v>0</v>
          </cell>
          <cell r="X23" t="e">
            <v>#N/A</v>
          </cell>
          <cell r="Y23" t="str">
            <v>np</v>
          </cell>
          <cell r="Z23">
            <v>0</v>
          </cell>
          <cell r="AA23" t="e">
            <v>#N/A</v>
          </cell>
          <cell r="AB23" t="str">
            <v>np</v>
          </cell>
          <cell r="AC23">
            <v>0</v>
          </cell>
          <cell r="AD23" t="e">
            <v>#N/A</v>
          </cell>
          <cell r="AE23" t="str">
            <v>np</v>
          </cell>
          <cell r="AF23">
            <v>0</v>
          </cell>
          <cell r="AG23" t="e">
            <v>#N/A</v>
          </cell>
          <cell r="AH23" t="str">
            <v>np</v>
          </cell>
          <cell r="AI23">
            <v>0</v>
          </cell>
          <cell r="AJ23" t="e">
            <v>#N/A</v>
          </cell>
          <cell r="AK23" t="str">
            <v>np</v>
          </cell>
          <cell r="AL23">
            <v>0</v>
          </cell>
          <cell r="AM23" t="e">
            <v>#N/A</v>
          </cell>
          <cell r="AS23">
            <v>211</v>
          </cell>
        </row>
        <row r="24">
          <cell r="C24" t="str">
            <v>Bentley, Hannah C</v>
          </cell>
          <cell r="D24">
            <v>1986</v>
          </cell>
          <cell r="E24">
            <v>473</v>
          </cell>
          <cell r="H24" t="str">
            <v>np</v>
          </cell>
          <cell r="I24">
            <v>0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>
            <v>21</v>
          </cell>
          <cell r="O24">
            <v>136</v>
          </cell>
          <cell r="P24" t="str">
            <v>np</v>
          </cell>
          <cell r="Q24">
            <v>0</v>
          </cell>
          <cell r="R24" t="str">
            <v>np</v>
          </cell>
          <cell r="S24">
            <v>26</v>
          </cell>
          <cell r="T24">
            <v>171</v>
          </cell>
          <cell r="U24">
            <v>26</v>
          </cell>
          <cell r="V24" t="str">
            <v>np</v>
          </cell>
          <cell r="W24">
            <v>0</v>
          </cell>
          <cell r="X24" t="str">
            <v>np</v>
          </cell>
          <cell r="Y24">
            <v>31</v>
          </cell>
          <cell r="Z24">
            <v>166</v>
          </cell>
          <cell r="AA24">
            <v>31</v>
          </cell>
          <cell r="AB24" t="str">
            <v>np</v>
          </cell>
          <cell r="AC24">
            <v>0</v>
          </cell>
          <cell r="AD24" t="str">
            <v>np</v>
          </cell>
          <cell r="AE24" t="str">
            <v>np</v>
          </cell>
          <cell r="AF24">
            <v>0</v>
          </cell>
          <cell r="AG24" t="str">
            <v>np</v>
          </cell>
          <cell r="AH24" t="str">
            <v>np</v>
          </cell>
          <cell r="AI24">
            <v>0</v>
          </cell>
          <cell r="AJ24" t="str">
            <v>np</v>
          </cell>
          <cell r="AK24" t="str">
            <v>np</v>
          </cell>
          <cell r="AL24">
            <v>0</v>
          </cell>
          <cell r="AM24" t="str">
            <v>np</v>
          </cell>
          <cell r="AS24">
            <v>0</v>
          </cell>
        </row>
        <row r="25">
          <cell r="C25" t="str">
            <v>Goldfeder, Misha</v>
          </cell>
          <cell r="D25">
            <v>1988</v>
          </cell>
          <cell r="E25">
            <v>342</v>
          </cell>
          <cell r="H25" t="str">
            <v>np</v>
          </cell>
          <cell r="I25">
            <v>0</v>
          </cell>
          <cell r="J25">
            <v>22.5</v>
          </cell>
          <cell r="K25">
            <v>134.5</v>
          </cell>
          <cell r="L25" t="str">
            <v>np</v>
          </cell>
          <cell r="M25">
            <v>0</v>
          </cell>
          <cell r="N25" t="str">
            <v>np</v>
          </cell>
          <cell r="O25">
            <v>0</v>
          </cell>
          <cell r="P25" t="str">
            <v>np</v>
          </cell>
          <cell r="Q25">
            <v>0</v>
          </cell>
          <cell r="R25" t="str">
            <v>np</v>
          </cell>
          <cell r="S25" t="str">
            <v>np</v>
          </cell>
          <cell r="T25">
            <v>0</v>
          </cell>
          <cell r="U25" t="str">
            <v>np</v>
          </cell>
          <cell r="V25" t="str">
            <v>np</v>
          </cell>
          <cell r="W25">
            <v>0</v>
          </cell>
          <cell r="X25" t="str">
            <v>np</v>
          </cell>
          <cell r="Y25">
            <v>20</v>
          </cell>
          <cell r="Z25">
            <v>207</v>
          </cell>
          <cell r="AA25">
            <v>20</v>
          </cell>
          <cell r="AB25" t="str">
            <v>np</v>
          </cell>
          <cell r="AC25">
            <v>0</v>
          </cell>
          <cell r="AD25" t="str">
            <v>np</v>
          </cell>
          <cell r="AE25" t="str">
            <v>np</v>
          </cell>
          <cell r="AF25">
            <v>0</v>
          </cell>
          <cell r="AG25" t="str">
            <v>np</v>
          </cell>
          <cell r="AH25" t="str">
            <v>np</v>
          </cell>
          <cell r="AI25">
            <v>0</v>
          </cell>
          <cell r="AJ25" t="str">
            <v>np</v>
          </cell>
          <cell r="AK25" t="str">
            <v>np</v>
          </cell>
          <cell r="AL25">
            <v>0</v>
          </cell>
          <cell r="AM25" t="str">
            <v>np</v>
          </cell>
          <cell r="AS25">
            <v>0</v>
          </cell>
        </row>
        <row r="26">
          <cell r="C26" t="str">
            <v>Nott, Adrienne M</v>
          </cell>
          <cell r="D26">
            <v>1987</v>
          </cell>
          <cell r="E26">
            <v>322</v>
          </cell>
          <cell r="H26">
            <v>26</v>
          </cell>
          <cell r="I26">
            <v>116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P26">
            <v>21</v>
          </cell>
          <cell r="Q26">
            <v>206</v>
          </cell>
          <cell r="R26">
            <v>21</v>
          </cell>
          <cell r="S26" t="str">
            <v>np</v>
          </cell>
          <cell r="T26">
            <v>0</v>
          </cell>
          <cell r="U26" t="str">
            <v>np</v>
          </cell>
          <cell r="V26" t="str">
            <v>np</v>
          </cell>
          <cell r="W26">
            <v>0</v>
          </cell>
          <cell r="X26" t="str">
            <v>np</v>
          </cell>
          <cell r="Y26" t="str">
            <v>np</v>
          </cell>
          <cell r="Z26">
            <v>0</v>
          </cell>
          <cell r="AA26" t="str">
            <v>np</v>
          </cell>
          <cell r="AB26" t="str">
            <v>np</v>
          </cell>
          <cell r="AC26">
            <v>0</v>
          </cell>
          <cell r="AD26" t="str">
            <v>np</v>
          </cell>
          <cell r="AE26" t="str">
            <v>np</v>
          </cell>
          <cell r="AF26">
            <v>0</v>
          </cell>
          <cell r="AG26" t="str">
            <v>np</v>
          </cell>
          <cell r="AH26" t="str">
            <v>np</v>
          </cell>
          <cell r="AI26">
            <v>0</v>
          </cell>
          <cell r="AJ26" t="str">
            <v>np</v>
          </cell>
          <cell r="AK26" t="str">
            <v>np</v>
          </cell>
          <cell r="AL26">
            <v>0</v>
          </cell>
          <cell r="AM26" t="str">
            <v>np</v>
          </cell>
          <cell r="AS26">
            <v>116</v>
          </cell>
        </row>
        <row r="27">
          <cell r="C27" t="str">
            <v>Aw, Justine M</v>
          </cell>
          <cell r="D27">
            <v>1985</v>
          </cell>
          <cell r="E27">
            <v>313</v>
          </cell>
          <cell r="H27">
            <v>16</v>
          </cell>
          <cell r="I27">
            <v>200</v>
          </cell>
          <cell r="J27">
            <v>29</v>
          </cell>
          <cell r="K27">
            <v>113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str">
            <v>np</v>
          </cell>
          <cell r="Q27">
            <v>0</v>
          </cell>
          <cell r="R27" t="e">
            <v>#N/A</v>
          </cell>
          <cell r="S27" t="str">
            <v>np</v>
          </cell>
          <cell r="T27">
            <v>0</v>
          </cell>
          <cell r="U27" t="e">
            <v>#N/A</v>
          </cell>
          <cell r="V27" t="str">
            <v>np</v>
          </cell>
          <cell r="W27">
            <v>0</v>
          </cell>
          <cell r="X27" t="e">
            <v>#N/A</v>
          </cell>
          <cell r="Y27" t="str">
            <v>np</v>
          </cell>
          <cell r="Z27">
            <v>0</v>
          </cell>
          <cell r="AA27" t="e">
            <v>#N/A</v>
          </cell>
          <cell r="AB27" t="str">
            <v>np</v>
          </cell>
          <cell r="AC27">
            <v>0</v>
          </cell>
          <cell r="AD27" t="e">
            <v>#N/A</v>
          </cell>
          <cell r="AE27" t="str">
            <v>np</v>
          </cell>
          <cell r="AF27">
            <v>0</v>
          </cell>
          <cell r="AG27" t="e">
            <v>#N/A</v>
          </cell>
          <cell r="AH27" t="str">
            <v>np</v>
          </cell>
          <cell r="AI27">
            <v>0</v>
          </cell>
          <cell r="AJ27" t="e">
            <v>#N/A</v>
          </cell>
          <cell r="AK27" t="str">
            <v>np</v>
          </cell>
          <cell r="AL27">
            <v>0</v>
          </cell>
          <cell r="AM27" t="e">
            <v>#N/A</v>
          </cell>
          <cell r="AS27">
            <v>200</v>
          </cell>
        </row>
        <row r="28">
          <cell r="C28" t="str">
            <v>Sinkin, Ilana B</v>
          </cell>
          <cell r="D28">
            <v>1987</v>
          </cell>
          <cell r="E28">
            <v>272</v>
          </cell>
          <cell r="H28">
            <v>22</v>
          </cell>
          <cell r="I28">
            <v>135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>
            <v>20</v>
          </cell>
          <cell r="O28">
            <v>137</v>
          </cell>
          <cell r="P28" t="str">
            <v>np</v>
          </cell>
          <cell r="Q28">
            <v>0</v>
          </cell>
          <cell r="R28" t="e">
            <v>#N/A</v>
          </cell>
          <cell r="S28" t="str">
            <v>np</v>
          </cell>
          <cell r="T28">
            <v>0</v>
          </cell>
          <cell r="U28" t="e">
            <v>#N/A</v>
          </cell>
          <cell r="V28" t="str">
            <v>np</v>
          </cell>
          <cell r="W28">
            <v>0</v>
          </cell>
          <cell r="X28" t="e">
            <v>#N/A</v>
          </cell>
          <cell r="Y28" t="str">
            <v>np</v>
          </cell>
          <cell r="Z28">
            <v>0</v>
          </cell>
          <cell r="AA28" t="e">
            <v>#N/A</v>
          </cell>
          <cell r="AB28" t="str">
            <v>np</v>
          </cell>
          <cell r="AC28">
            <v>0</v>
          </cell>
          <cell r="AD28" t="e">
            <v>#N/A</v>
          </cell>
          <cell r="AE28" t="str">
            <v>np</v>
          </cell>
          <cell r="AF28">
            <v>0</v>
          </cell>
          <cell r="AG28" t="e">
            <v>#N/A</v>
          </cell>
          <cell r="AH28" t="str">
            <v>np</v>
          </cell>
          <cell r="AI28">
            <v>0</v>
          </cell>
          <cell r="AJ28" t="e">
            <v>#N/A</v>
          </cell>
          <cell r="AK28" t="str">
            <v>np</v>
          </cell>
          <cell r="AL28">
            <v>0</v>
          </cell>
          <cell r="AM28" t="e">
            <v>#N/A</v>
          </cell>
          <cell r="AS28">
            <v>135</v>
          </cell>
        </row>
        <row r="29">
          <cell r="C29" t="str">
            <v>Mouk, Julia C</v>
          </cell>
          <cell r="D29">
            <v>1986</v>
          </cell>
          <cell r="E29">
            <v>213</v>
          </cell>
          <cell r="H29">
            <v>10</v>
          </cell>
          <cell r="I29">
            <v>213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str">
            <v>np</v>
          </cell>
          <cell r="Q29">
            <v>0</v>
          </cell>
          <cell r="R29" t="e">
            <v>#N/A</v>
          </cell>
          <cell r="S29" t="str">
            <v>np</v>
          </cell>
          <cell r="T29">
            <v>0</v>
          </cell>
          <cell r="U29" t="e">
            <v>#N/A</v>
          </cell>
          <cell r="V29" t="str">
            <v>np</v>
          </cell>
          <cell r="W29">
            <v>0</v>
          </cell>
          <cell r="X29" t="e">
            <v>#N/A</v>
          </cell>
          <cell r="Y29" t="str">
            <v>np</v>
          </cell>
          <cell r="Z29">
            <v>0</v>
          </cell>
          <cell r="AA29" t="e">
            <v>#N/A</v>
          </cell>
          <cell r="AB29" t="str">
            <v>np</v>
          </cell>
          <cell r="AC29">
            <v>0</v>
          </cell>
          <cell r="AD29" t="e">
            <v>#N/A</v>
          </cell>
          <cell r="AE29" t="str">
            <v>np</v>
          </cell>
          <cell r="AF29">
            <v>0</v>
          </cell>
          <cell r="AG29" t="e">
            <v>#N/A</v>
          </cell>
          <cell r="AH29" t="str">
            <v>np</v>
          </cell>
          <cell r="AI29">
            <v>0</v>
          </cell>
          <cell r="AJ29" t="e">
            <v>#N/A</v>
          </cell>
          <cell r="AK29" t="str">
            <v>np</v>
          </cell>
          <cell r="AL29">
            <v>0</v>
          </cell>
          <cell r="AM29" t="e">
            <v>#N/A</v>
          </cell>
          <cell r="AS29">
            <v>213</v>
          </cell>
        </row>
        <row r="30">
          <cell r="C30" t="str">
            <v>Alicea, Pilar C. M</v>
          </cell>
          <cell r="D30">
            <v>1987</v>
          </cell>
          <cell r="E30">
            <v>205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 t="str">
            <v>np</v>
          </cell>
          <cell r="O30">
            <v>0</v>
          </cell>
          <cell r="P30">
            <v>22</v>
          </cell>
          <cell r="Q30">
            <v>205</v>
          </cell>
          <cell r="R30">
            <v>22</v>
          </cell>
          <cell r="S30" t="str">
            <v>np</v>
          </cell>
          <cell r="T30">
            <v>0</v>
          </cell>
          <cell r="U30" t="str">
            <v>np</v>
          </cell>
          <cell r="V30" t="str">
            <v>np</v>
          </cell>
          <cell r="W30">
            <v>0</v>
          </cell>
          <cell r="X30" t="str">
            <v>np</v>
          </cell>
          <cell r="Y30" t="str">
            <v>np</v>
          </cell>
          <cell r="Z30">
            <v>0</v>
          </cell>
          <cell r="AA30" t="str">
            <v>np</v>
          </cell>
          <cell r="AB30" t="str">
            <v>np</v>
          </cell>
          <cell r="AC30">
            <v>0</v>
          </cell>
          <cell r="AD30" t="str">
            <v>np</v>
          </cell>
          <cell r="AE30" t="str">
            <v>np</v>
          </cell>
          <cell r="AF30">
            <v>0</v>
          </cell>
          <cell r="AG30" t="str">
            <v>np</v>
          </cell>
          <cell r="AH30" t="str">
            <v>np</v>
          </cell>
          <cell r="AI30">
            <v>0</v>
          </cell>
          <cell r="AJ30" t="str">
            <v>np</v>
          </cell>
          <cell r="AK30" t="str">
            <v>np</v>
          </cell>
          <cell r="AL30">
            <v>0</v>
          </cell>
          <cell r="AM30" t="str">
            <v>np</v>
          </cell>
          <cell r="AS30">
            <v>0</v>
          </cell>
        </row>
        <row r="31">
          <cell r="C31" t="str">
            <v>Hancock, Katherine</v>
          </cell>
          <cell r="D31">
            <v>1987</v>
          </cell>
          <cell r="E31">
            <v>201</v>
          </cell>
          <cell r="H31">
            <v>15</v>
          </cell>
          <cell r="I31">
            <v>201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P31" t="str">
            <v>np</v>
          </cell>
          <cell r="Q31">
            <v>0</v>
          </cell>
          <cell r="R31" t="e">
            <v>#N/A</v>
          </cell>
          <cell r="S31" t="str">
            <v>np</v>
          </cell>
          <cell r="T31">
            <v>0</v>
          </cell>
          <cell r="U31" t="e">
            <v>#N/A</v>
          </cell>
          <cell r="V31" t="str">
            <v>np</v>
          </cell>
          <cell r="W31">
            <v>0</v>
          </cell>
          <cell r="X31" t="e">
            <v>#N/A</v>
          </cell>
          <cell r="Y31" t="str">
            <v>np</v>
          </cell>
          <cell r="Z31">
            <v>0</v>
          </cell>
          <cell r="AA31" t="e">
            <v>#N/A</v>
          </cell>
          <cell r="AB31" t="str">
            <v>np</v>
          </cell>
          <cell r="AC31">
            <v>0</v>
          </cell>
          <cell r="AD31" t="e">
            <v>#N/A</v>
          </cell>
          <cell r="AE31" t="str">
            <v>np</v>
          </cell>
          <cell r="AF31">
            <v>0</v>
          </cell>
          <cell r="AG31" t="e">
            <v>#N/A</v>
          </cell>
          <cell r="AH31" t="str">
            <v>np</v>
          </cell>
          <cell r="AI31">
            <v>0</v>
          </cell>
          <cell r="AJ31" t="e">
            <v>#N/A</v>
          </cell>
          <cell r="AK31" t="str">
            <v>np</v>
          </cell>
          <cell r="AL31">
            <v>0</v>
          </cell>
          <cell r="AM31" t="e">
            <v>#N/A</v>
          </cell>
          <cell r="AS31">
            <v>201</v>
          </cell>
        </row>
        <row r="32">
          <cell r="C32" t="str">
            <v>Reckling, Kathleen A</v>
          </cell>
          <cell r="D32">
            <v>1985</v>
          </cell>
          <cell r="E32">
            <v>136</v>
          </cell>
          <cell r="H32">
            <v>21</v>
          </cell>
          <cell r="I32">
            <v>136</v>
          </cell>
          <cell r="J32" t="str">
            <v>np</v>
          </cell>
          <cell r="K32">
            <v>0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P32" t="str">
            <v>np</v>
          </cell>
          <cell r="Q32">
            <v>0</v>
          </cell>
          <cell r="R32" t="e">
            <v>#N/A</v>
          </cell>
          <cell r="S32" t="str">
            <v>np</v>
          </cell>
          <cell r="T32">
            <v>0</v>
          </cell>
          <cell r="U32" t="e">
            <v>#N/A</v>
          </cell>
          <cell r="V32" t="str">
            <v>np</v>
          </cell>
          <cell r="W32">
            <v>0</v>
          </cell>
          <cell r="X32" t="e">
            <v>#N/A</v>
          </cell>
          <cell r="Y32" t="str">
            <v>np</v>
          </cell>
          <cell r="Z32">
            <v>0</v>
          </cell>
          <cell r="AA32" t="e">
            <v>#N/A</v>
          </cell>
          <cell r="AB32" t="str">
            <v>np</v>
          </cell>
          <cell r="AC32">
            <v>0</v>
          </cell>
          <cell r="AD32" t="e">
            <v>#N/A</v>
          </cell>
          <cell r="AE32" t="str">
            <v>np</v>
          </cell>
          <cell r="AF32">
            <v>0</v>
          </cell>
          <cell r="AG32" t="e">
            <v>#N/A</v>
          </cell>
          <cell r="AH32" t="str">
            <v>np</v>
          </cell>
          <cell r="AI32">
            <v>0</v>
          </cell>
          <cell r="AJ32" t="e">
            <v>#N/A</v>
          </cell>
          <cell r="AK32" t="str">
            <v>np</v>
          </cell>
          <cell r="AL32">
            <v>0</v>
          </cell>
          <cell r="AM32" t="e">
            <v>#N/A</v>
          </cell>
          <cell r="AS32">
            <v>136</v>
          </cell>
        </row>
        <row r="33">
          <cell r="C33" t="str">
            <v>Tomic-Canfield, Byrony C</v>
          </cell>
          <cell r="D33">
            <v>1985</v>
          </cell>
          <cell r="E33">
            <v>136</v>
          </cell>
          <cell r="H33" t="str">
            <v>np</v>
          </cell>
          <cell r="I33">
            <v>0</v>
          </cell>
          <cell r="J33">
            <v>21</v>
          </cell>
          <cell r="K33">
            <v>136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P33" t="str">
            <v>np</v>
          </cell>
          <cell r="Q33">
            <v>0</v>
          </cell>
          <cell r="R33" t="e">
            <v>#N/A</v>
          </cell>
          <cell r="S33" t="str">
            <v>np</v>
          </cell>
          <cell r="T33">
            <v>0</v>
          </cell>
          <cell r="U33" t="e">
            <v>#N/A</v>
          </cell>
          <cell r="V33" t="str">
            <v>np</v>
          </cell>
          <cell r="W33">
            <v>0</v>
          </cell>
          <cell r="X33" t="e">
            <v>#N/A</v>
          </cell>
          <cell r="Y33" t="str">
            <v>np</v>
          </cell>
          <cell r="Z33">
            <v>0</v>
          </cell>
          <cell r="AA33" t="e">
            <v>#N/A</v>
          </cell>
          <cell r="AB33" t="str">
            <v>np</v>
          </cell>
          <cell r="AC33">
            <v>0</v>
          </cell>
          <cell r="AD33" t="e">
            <v>#N/A</v>
          </cell>
          <cell r="AE33" t="str">
            <v>np</v>
          </cell>
          <cell r="AF33">
            <v>0</v>
          </cell>
          <cell r="AG33" t="e">
            <v>#N/A</v>
          </cell>
          <cell r="AH33" t="str">
            <v>np</v>
          </cell>
          <cell r="AI33">
            <v>0</v>
          </cell>
          <cell r="AJ33" t="e">
            <v>#N/A</v>
          </cell>
          <cell r="AK33" t="str">
            <v>np</v>
          </cell>
          <cell r="AL33">
            <v>0</v>
          </cell>
          <cell r="AM33" t="e">
            <v>#N/A</v>
          </cell>
          <cell r="AS33">
            <v>0</v>
          </cell>
        </row>
        <row r="34">
          <cell r="C34" t="str">
            <v>Bennett, Jocelyn R</v>
          </cell>
          <cell r="D34">
            <v>1986</v>
          </cell>
          <cell r="E34">
            <v>134</v>
          </cell>
          <cell r="H34">
            <v>23</v>
          </cell>
          <cell r="I34">
            <v>134</v>
          </cell>
          <cell r="J34" t="str">
            <v>np</v>
          </cell>
          <cell r="K34">
            <v>0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P34" t="str">
            <v>np</v>
          </cell>
          <cell r="Q34">
            <v>0</v>
          </cell>
          <cell r="R34" t="e">
            <v>#N/A</v>
          </cell>
          <cell r="S34" t="str">
            <v>np</v>
          </cell>
          <cell r="T34">
            <v>0</v>
          </cell>
          <cell r="U34" t="e">
            <v>#N/A</v>
          </cell>
          <cell r="V34" t="str">
            <v>np</v>
          </cell>
          <cell r="W34">
            <v>0</v>
          </cell>
          <cell r="X34" t="e">
            <v>#N/A</v>
          </cell>
          <cell r="Y34" t="str">
            <v>np</v>
          </cell>
          <cell r="Z34">
            <v>0</v>
          </cell>
          <cell r="AA34" t="e">
            <v>#N/A</v>
          </cell>
          <cell r="AB34" t="str">
            <v>np</v>
          </cell>
          <cell r="AC34">
            <v>0</v>
          </cell>
          <cell r="AD34" t="e">
            <v>#N/A</v>
          </cell>
          <cell r="AE34" t="str">
            <v>np</v>
          </cell>
          <cell r="AF34">
            <v>0</v>
          </cell>
          <cell r="AG34" t="e">
            <v>#N/A</v>
          </cell>
          <cell r="AH34" t="str">
            <v>np</v>
          </cell>
          <cell r="AI34">
            <v>0</v>
          </cell>
          <cell r="AJ34" t="e">
            <v>#N/A</v>
          </cell>
          <cell r="AK34" t="str">
            <v>np</v>
          </cell>
          <cell r="AL34">
            <v>0</v>
          </cell>
          <cell r="AM34" t="e">
            <v>#N/A</v>
          </cell>
          <cell r="AS34">
            <v>134</v>
          </cell>
        </row>
        <row r="35">
          <cell r="C35" t="str">
            <v>Gray, MacKenzie</v>
          </cell>
          <cell r="D35">
            <v>1985</v>
          </cell>
          <cell r="E35">
            <v>134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 t="str">
            <v>np</v>
          </cell>
          <cell r="M35">
            <v>0</v>
          </cell>
          <cell r="N35">
            <v>23</v>
          </cell>
          <cell r="O35">
            <v>134</v>
          </cell>
          <cell r="P35" t="str">
            <v>np</v>
          </cell>
          <cell r="Q35">
            <v>0</v>
          </cell>
          <cell r="R35" t="e">
            <v>#N/A</v>
          </cell>
          <cell r="S35" t="str">
            <v>np</v>
          </cell>
          <cell r="T35">
            <v>0</v>
          </cell>
          <cell r="U35" t="e">
            <v>#N/A</v>
          </cell>
          <cell r="V35" t="str">
            <v>np</v>
          </cell>
          <cell r="W35">
            <v>0</v>
          </cell>
          <cell r="X35" t="e">
            <v>#N/A</v>
          </cell>
          <cell r="Y35" t="str">
            <v>np</v>
          </cell>
          <cell r="Z35">
            <v>0</v>
          </cell>
          <cell r="AA35" t="e">
            <v>#N/A</v>
          </cell>
          <cell r="AB35" t="str">
            <v>np</v>
          </cell>
          <cell r="AC35">
            <v>0</v>
          </cell>
          <cell r="AD35" t="e">
            <v>#N/A</v>
          </cell>
          <cell r="AE35" t="str">
            <v>np</v>
          </cell>
          <cell r="AF35">
            <v>0</v>
          </cell>
          <cell r="AG35" t="e">
            <v>#N/A</v>
          </cell>
          <cell r="AH35" t="str">
            <v>np</v>
          </cell>
          <cell r="AI35">
            <v>0</v>
          </cell>
          <cell r="AJ35" t="e">
            <v>#N/A</v>
          </cell>
          <cell r="AK35" t="str">
            <v>np</v>
          </cell>
          <cell r="AL35">
            <v>0</v>
          </cell>
          <cell r="AM35" t="e">
            <v>#N/A</v>
          </cell>
          <cell r="AS35">
            <v>0</v>
          </cell>
        </row>
        <row r="36">
          <cell r="C36" t="str">
            <v>Arpke, Kalina N</v>
          </cell>
          <cell r="D36">
            <v>1986</v>
          </cell>
          <cell r="E36">
            <v>133</v>
          </cell>
          <cell r="H36">
            <v>24</v>
          </cell>
          <cell r="I36">
            <v>133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P36" t="str">
            <v>np</v>
          </cell>
          <cell r="Q36">
            <v>0</v>
          </cell>
          <cell r="R36" t="e">
            <v>#N/A</v>
          </cell>
          <cell r="S36" t="str">
            <v>np</v>
          </cell>
          <cell r="T36">
            <v>0</v>
          </cell>
          <cell r="U36" t="e">
            <v>#N/A</v>
          </cell>
          <cell r="V36" t="str">
            <v>np</v>
          </cell>
          <cell r="W36">
            <v>0</v>
          </cell>
          <cell r="X36" t="e">
            <v>#N/A</v>
          </cell>
          <cell r="Y36" t="str">
            <v>np</v>
          </cell>
          <cell r="Z36">
            <v>0</v>
          </cell>
          <cell r="AA36" t="e">
            <v>#N/A</v>
          </cell>
          <cell r="AB36" t="str">
            <v>np</v>
          </cell>
          <cell r="AC36">
            <v>0</v>
          </cell>
          <cell r="AD36" t="e">
            <v>#N/A</v>
          </cell>
          <cell r="AE36" t="str">
            <v>np</v>
          </cell>
          <cell r="AF36">
            <v>0</v>
          </cell>
          <cell r="AG36" t="e">
            <v>#N/A</v>
          </cell>
          <cell r="AH36" t="str">
            <v>np</v>
          </cell>
          <cell r="AI36">
            <v>0</v>
          </cell>
          <cell r="AJ36" t="e">
            <v>#N/A</v>
          </cell>
          <cell r="AK36" t="str">
            <v>np</v>
          </cell>
          <cell r="AL36">
            <v>0</v>
          </cell>
          <cell r="AM36" t="e">
            <v>#N/A</v>
          </cell>
          <cell r="AS36">
            <v>133</v>
          </cell>
        </row>
        <row r="37">
          <cell r="C37" t="str">
            <v>Cillo, Anna K</v>
          </cell>
          <cell r="D37">
            <v>1986</v>
          </cell>
          <cell r="E37">
            <v>116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 t="str">
            <v>np</v>
          </cell>
          <cell r="M37">
            <v>0</v>
          </cell>
          <cell r="N37">
            <v>26</v>
          </cell>
          <cell r="O37">
            <v>116</v>
          </cell>
          <cell r="P37" t="str">
            <v>np</v>
          </cell>
          <cell r="Q37">
            <v>0</v>
          </cell>
          <cell r="R37" t="e">
            <v>#N/A</v>
          </cell>
          <cell r="S37" t="str">
            <v>np</v>
          </cell>
          <cell r="T37">
            <v>0</v>
          </cell>
          <cell r="U37" t="e">
            <v>#N/A</v>
          </cell>
          <cell r="V37" t="str">
            <v>np</v>
          </cell>
          <cell r="W37">
            <v>0</v>
          </cell>
          <cell r="X37" t="e">
            <v>#N/A</v>
          </cell>
          <cell r="Y37" t="str">
            <v>np</v>
          </cell>
          <cell r="Z37">
            <v>0</v>
          </cell>
          <cell r="AA37" t="e">
            <v>#N/A</v>
          </cell>
          <cell r="AB37" t="str">
            <v>np</v>
          </cell>
          <cell r="AC37">
            <v>0</v>
          </cell>
          <cell r="AD37" t="e">
            <v>#N/A</v>
          </cell>
          <cell r="AE37" t="str">
            <v>np</v>
          </cell>
          <cell r="AF37">
            <v>0</v>
          </cell>
          <cell r="AG37" t="e">
            <v>#N/A</v>
          </cell>
          <cell r="AH37" t="str">
            <v>np</v>
          </cell>
          <cell r="AI37">
            <v>0</v>
          </cell>
          <cell r="AJ37" t="e">
            <v>#N/A</v>
          </cell>
          <cell r="AK37" t="str">
            <v>np</v>
          </cell>
          <cell r="AL37">
            <v>0</v>
          </cell>
          <cell r="AM37" t="e">
            <v>#N/A</v>
          </cell>
          <cell r="AS37">
            <v>0</v>
          </cell>
        </row>
        <row r="38">
          <cell r="C38" t="str">
            <v>Mazorol, Natalie F</v>
          </cell>
          <cell r="D38">
            <v>1986</v>
          </cell>
          <cell r="E38">
            <v>115</v>
          </cell>
          <cell r="H38">
            <v>27</v>
          </cell>
          <cell r="I38">
            <v>115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P38" t="str">
            <v>np</v>
          </cell>
          <cell r="Q38">
            <v>0</v>
          </cell>
          <cell r="R38" t="e">
            <v>#N/A</v>
          </cell>
          <cell r="S38" t="str">
            <v>np</v>
          </cell>
          <cell r="T38">
            <v>0</v>
          </cell>
          <cell r="U38" t="e">
            <v>#N/A</v>
          </cell>
          <cell r="V38" t="str">
            <v>np</v>
          </cell>
          <cell r="W38">
            <v>0</v>
          </cell>
          <cell r="X38" t="e">
            <v>#N/A</v>
          </cell>
          <cell r="Y38" t="str">
            <v>np</v>
          </cell>
          <cell r="Z38">
            <v>0</v>
          </cell>
          <cell r="AA38" t="e">
            <v>#N/A</v>
          </cell>
          <cell r="AB38" t="str">
            <v>np</v>
          </cell>
          <cell r="AC38">
            <v>0</v>
          </cell>
          <cell r="AD38" t="e">
            <v>#N/A</v>
          </cell>
          <cell r="AE38" t="str">
            <v>np</v>
          </cell>
          <cell r="AF38">
            <v>0</v>
          </cell>
          <cell r="AG38" t="e">
            <v>#N/A</v>
          </cell>
          <cell r="AH38" t="str">
            <v>np</v>
          </cell>
          <cell r="AI38">
            <v>0</v>
          </cell>
          <cell r="AJ38" t="e">
            <v>#N/A</v>
          </cell>
          <cell r="AK38" t="str">
            <v>np</v>
          </cell>
          <cell r="AL38">
            <v>0</v>
          </cell>
          <cell r="AM38" t="e">
            <v>#N/A</v>
          </cell>
          <cell r="AS38">
            <v>115</v>
          </cell>
        </row>
        <row r="39">
          <cell r="C39" t="str">
            <v>Semanchik, Kasey M</v>
          </cell>
          <cell r="D39">
            <v>1986</v>
          </cell>
          <cell r="E39">
            <v>114</v>
          </cell>
          <cell r="H39">
            <v>28</v>
          </cell>
          <cell r="I39">
            <v>114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P39" t="str">
            <v>np</v>
          </cell>
          <cell r="Q39">
            <v>0</v>
          </cell>
          <cell r="R39" t="e">
            <v>#N/A</v>
          </cell>
          <cell r="S39" t="str">
            <v>np</v>
          </cell>
          <cell r="T39">
            <v>0</v>
          </cell>
          <cell r="U39" t="e">
            <v>#N/A</v>
          </cell>
          <cell r="V39" t="str">
            <v>np</v>
          </cell>
          <cell r="W39">
            <v>0</v>
          </cell>
          <cell r="X39" t="e">
            <v>#N/A</v>
          </cell>
          <cell r="Y39" t="str">
            <v>np</v>
          </cell>
          <cell r="Z39">
            <v>0</v>
          </cell>
          <cell r="AA39" t="e">
            <v>#N/A</v>
          </cell>
          <cell r="AB39" t="str">
            <v>np</v>
          </cell>
          <cell r="AC39">
            <v>0</v>
          </cell>
          <cell r="AD39" t="e">
            <v>#N/A</v>
          </cell>
          <cell r="AE39" t="str">
            <v>np</v>
          </cell>
          <cell r="AF39">
            <v>0</v>
          </cell>
          <cell r="AG39" t="e">
            <v>#N/A</v>
          </cell>
          <cell r="AH39" t="str">
            <v>np</v>
          </cell>
          <cell r="AI39">
            <v>0</v>
          </cell>
          <cell r="AJ39" t="e">
            <v>#N/A</v>
          </cell>
          <cell r="AK39" t="str">
            <v>np</v>
          </cell>
          <cell r="AL39">
            <v>0</v>
          </cell>
          <cell r="AM39" t="e">
            <v>#N/A</v>
          </cell>
          <cell r="AS39">
            <v>114</v>
          </cell>
        </row>
        <row r="40">
          <cell r="C40" t="str">
            <v>Montoya, Kimberlee</v>
          </cell>
          <cell r="D40">
            <v>1987</v>
          </cell>
          <cell r="E40">
            <v>113</v>
          </cell>
          <cell r="H40">
            <v>29</v>
          </cell>
          <cell r="I40">
            <v>113</v>
          </cell>
          <cell r="J40" t="str">
            <v>np</v>
          </cell>
          <cell r="K40">
            <v>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P40" t="str">
            <v>np</v>
          </cell>
          <cell r="Q40">
            <v>0</v>
          </cell>
          <cell r="R40" t="e">
            <v>#N/A</v>
          </cell>
          <cell r="S40" t="str">
            <v>np</v>
          </cell>
          <cell r="T40">
            <v>0</v>
          </cell>
          <cell r="U40" t="e">
            <v>#N/A</v>
          </cell>
          <cell r="V40" t="str">
            <v>np</v>
          </cell>
          <cell r="W40">
            <v>0</v>
          </cell>
          <cell r="X40" t="e">
            <v>#N/A</v>
          </cell>
          <cell r="Y40" t="str">
            <v>np</v>
          </cell>
          <cell r="Z40">
            <v>0</v>
          </cell>
          <cell r="AA40" t="e">
            <v>#N/A</v>
          </cell>
          <cell r="AB40" t="str">
            <v>np</v>
          </cell>
          <cell r="AC40">
            <v>0</v>
          </cell>
          <cell r="AD40" t="e">
            <v>#N/A</v>
          </cell>
          <cell r="AE40" t="str">
            <v>np</v>
          </cell>
          <cell r="AF40">
            <v>0</v>
          </cell>
          <cell r="AG40" t="e">
            <v>#N/A</v>
          </cell>
          <cell r="AH40" t="str">
            <v>np</v>
          </cell>
          <cell r="AI40">
            <v>0</v>
          </cell>
          <cell r="AJ40" t="e">
            <v>#N/A</v>
          </cell>
          <cell r="AK40" t="str">
            <v>np</v>
          </cell>
          <cell r="AL40">
            <v>0</v>
          </cell>
          <cell r="AM40" t="e">
            <v>#N/A</v>
          </cell>
          <cell r="AS40">
            <v>113</v>
          </cell>
        </row>
        <row r="41">
          <cell r="C41" t="str">
            <v>Mayer, Gretchen M</v>
          </cell>
          <cell r="D41">
            <v>1986</v>
          </cell>
          <cell r="E41">
            <v>112</v>
          </cell>
          <cell r="H41">
            <v>30</v>
          </cell>
          <cell r="I41">
            <v>112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P41" t="str">
            <v>np</v>
          </cell>
          <cell r="Q41">
            <v>0</v>
          </cell>
          <cell r="R41" t="e">
            <v>#N/A</v>
          </cell>
          <cell r="S41" t="str">
            <v>np</v>
          </cell>
          <cell r="T41">
            <v>0</v>
          </cell>
          <cell r="U41" t="e">
            <v>#N/A</v>
          </cell>
          <cell r="V41" t="str">
            <v>np</v>
          </cell>
          <cell r="W41">
            <v>0</v>
          </cell>
          <cell r="X41" t="e">
            <v>#N/A</v>
          </cell>
          <cell r="Y41" t="str">
            <v>np</v>
          </cell>
          <cell r="Z41">
            <v>0</v>
          </cell>
          <cell r="AA41" t="e">
            <v>#N/A</v>
          </cell>
          <cell r="AB41" t="str">
            <v>np</v>
          </cell>
          <cell r="AC41">
            <v>0</v>
          </cell>
          <cell r="AD41" t="e">
            <v>#N/A</v>
          </cell>
          <cell r="AE41" t="str">
            <v>np</v>
          </cell>
          <cell r="AF41">
            <v>0</v>
          </cell>
          <cell r="AG41" t="e">
            <v>#N/A</v>
          </cell>
          <cell r="AH41" t="str">
            <v>np</v>
          </cell>
          <cell r="AI41">
            <v>0</v>
          </cell>
          <cell r="AJ41" t="e">
            <v>#N/A</v>
          </cell>
          <cell r="AK41" t="str">
            <v>np</v>
          </cell>
          <cell r="AL41">
            <v>0</v>
          </cell>
          <cell r="AM41" t="e">
            <v>#N/A</v>
          </cell>
          <cell r="AS41">
            <v>112</v>
          </cell>
        </row>
        <row r="42">
          <cell r="C42" t="str">
            <v>Sanbongi, Allison M</v>
          </cell>
          <cell r="D42">
            <v>1985</v>
          </cell>
          <cell r="E42">
            <v>112</v>
          </cell>
          <cell r="H42" t="str">
            <v>np</v>
          </cell>
          <cell r="I42">
            <v>0</v>
          </cell>
          <cell r="J42">
            <v>30</v>
          </cell>
          <cell r="K42">
            <v>112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P42" t="str">
            <v>np</v>
          </cell>
          <cell r="Q42">
            <v>0</v>
          </cell>
          <cell r="R42" t="e">
            <v>#N/A</v>
          </cell>
          <cell r="S42" t="str">
            <v>np</v>
          </cell>
          <cell r="T42">
            <v>0</v>
          </cell>
          <cell r="U42" t="e">
            <v>#N/A</v>
          </cell>
          <cell r="V42" t="str">
            <v>np</v>
          </cell>
          <cell r="W42">
            <v>0</v>
          </cell>
          <cell r="X42" t="e">
            <v>#N/A</v>
          </cell>
          <cell r="Y42" t="str">
            <v>np</v>
          </cell>
          <cell r="Z42">
            <v>0</v>
          </cell>
          <cell r="AA42" t="e">
            <v>#N/A</v>
          </cell>
          <cell r="AB42" t="str">
            <v>np</v>
          </cell>
          <cell r="AC42">
            <v>0</v>
          </cell>
          <cell r="AD42" t="e">
            <v>#N/A</v>
          </cell>
          <cell r="AE42" t="str">
            <v>np</v>
          </cell>
          <cell r="AF42">
            <v>0</v>
          </cell>
          <cell r="AG42" t="e">
            <v>#N/A</v>
          </cell>
          <cell r="AH42" t="str">
            <v>np</v>
          </cell>
          <cell r="AI42">
            <v>0</v>
          </cell>
          <cell r="AJ42" t="e">
            <v>#N/A</v>
          </cell>
          <cell r="AK42" t="str">
            <v>np</v>
          </cell>
          <cell r="AL42">
            <v>0</v>
          </cell>
          <cell r="AM42" t="e">
            <v>#N/A</v>
          </cell>
          <cell r="AS42">
            <v>0</v>
          </cell>
        </row>
        <row r="43">
          <cell r="C43" t="str">
            <v>Pensler, Arielle R</v>
          </cell>
          <cell r="D43">
            <v>1988</v>
          </cell>
          <cell r="E43">
            <v>111</v>
          </cell>
          <cell r="H43">
            <v>31</v>
          </cell>
          <cell r="I43">
            <v>111</v>
          </cell>
          <cell r="J43" t="str">
            <v>np</v>
          </cell>
          <cell r="K43">
            <v>0</v>
          </cell>
          <cell r="L43" t="str">
            <v>np</v>
          </cell>
          <cell r="M43">
            <v>0</v>
          </cell>
          <cell r="N43" t="str">
            <v>np</v>
          </cell>
          <cell r="O43">
            <v>0</v>
          </cell>
          <cell r="P43" t="str">
            <v>np</v>
          </cell>
          <cell r="Q43">
            <v>0</v>
          </cell>
          <cell r="R43" t="e">
            <v>#N/A</v>
          </cell>
          <cell r="S43" t="str">
            <v>np</v>
          </cell>
          <cell r="T43">
            <v>0</v>
          </cell>
          <cell r="U43" t="e">
            <v>#N/A</v>
          </cell>
          <cell r="V43" t="str">
            <v>np</v>
          </cell>
          <cell r="W43">
            <v>0</v>
          </cell>
          <cell r="X43" t="e">
            <v>#N/A</v>
          </cell>
          <cell r="Y43" t="str">
            <v>np</v>
          </cell>
          <cell r="Z43">
            <v>0</v>
          </cell>
          <cell r="AA43" t="e">
            <v>#N/A</v>
          </cell>
          <cell r="AB43" t="str">
            <v>np</v>
          </cell>
          <cell r="AC43">
            <v>0</v>
          </cell>
          <cell r="AD43" t="e">
            <v>#N/A</v>
          </cell>
          <cell r="AE43" t="str">
            <v>np</v>
          </cell>
          <cell r="AF43">
            <v>0</v>
          </cell>
          <cell r="AG43" t="e">
            <v>#N/A</v>
          </cell>
          <cell r="AH43" t="str">
            <v>np</v>
          </cell>
          <cell r="AI43">
            <v>0</v>
          </cell>
          <cell r="AJ43" t="e">
            <v>#N/A</v>
          </cell>
          <cell r="AK43" t="str">
            <v>np</v>
          </cell>
          <cell r="AL43">
            <v>0</v>
          </cell>
          <cell r="AM43" t="e">
            <v>#N/A</v>
          </cell>
          <cell r="AS43">
            <v>111</v>
          </cell>
        </row>
        <row r="44">
          <cell r="C44" t="str">
            <v>Snyder, Aliyah R</v>
          </cell>
          <cell r="D44">
            <v>1986</v>
          </cell>
          <cell r="E44">
            <v>110</v>
          </cell>
          <cell r="H44">
            <v>32</v>
          </cell>
          <cell r="I44">
            <v>110</v>
          </cell>
          <cell r="J44" t="str">
            <v>np</v>
          </cell>
          <cell r="K44">
            <v>0</v>
          </cell>
          <cell r="L44" t="str">
            <v>np</v>
          </cell>
          <cell r="M44">
            <v>0</v>
          </cell>
          <cell r="N44" t="str">
            <v>np</v>
          </cell>
          <cell r="O44">
            <v>0</v>
          </cell>
          <cell r="P44" t="str">
            <v>np</v>
          </cell>
          <cell r="Q44">
            <v>0</v>
          </cell>
          <cell r="R44" t="e">
            <v>#N/A</v>
          </cell>
          <cell r="S44" t="str">
            <v>np</v>
          </cell>
          <cell r="T44">
            <v>0</v>
          </cell>
          <cell r="U44" t="e">
            <v>#N/A</v>
          </cell>
          <cell r="V44" t="str">
            <v>np</v>
          </cell>
          <cell r="W44">
            <v>0</v>
          </cell>
          <cell r="X44" t="e">
            <v>#N/A</v>
          </cell>
          <cell r="Y44" t="str">
            <v>np</v>
          </cell>
          <cell r="Z44">
            <v>0</v>
          </cell>
          <cell r="AA44" t="e">
            <v>#N/A</v>
          </cell>
          <cell r="AB44" t="str">
            <v>np</v>
          </cell>
          <cell r="AC44">
            <v>0</v>
          </cell>
          <cell r="AD44" t="e">
            <v>#N/A</v>
          </cell>
          <cell r="AE44" t="str">
            <v>np</v>
          </cell>
          <cell r="AF44">
            <v>0</v>
          </cell>
          <cell r="AG44" t="e">
            <v>#N/A</v>
          </cell>
          <cell r="AH44" t="str">
            <v>np</v>
          </cell>
          <cell r="AI44">
            <v>0</v>
          </cell>
          <cell r="AJ44" t="e">
            <v>#N/A</v>
          </cell>
          <cell r="AK44" t="str">
            <v>np</v>
          </cell>
          <cell r="AL44">
            <v>0</v>
          </cell>
          <cell r="AM44" t="e">
            <v>#N/A</v>
          </cell>
          <cell r="AS44">
            <v>110</v>
          </cell>
        </row>
        <row r="46">
          <cell r="C46" t="str">
            <v>Group II Points</v>
          </cell>
          <cell r="N46" t="str">
            <v>Place</v>
          </cell>
          <cell r="O46" t="str">
            <v>Points</v>
          </cell>
        </row>
        <row r="47">
          <cell r="C47" t="str">
            <v>Cross, Emily</v>
          </cell>
          <cell r="D47" t="str">
            <v>Jr. "A", Jesi, ITA, 12/2/00</v>
          </cell>
          <cell r="N47">
            <v>6</v>
          </cell>
          <cell r="O47">
            <v>834</v>
          </cell>
        </row>
        <row r="48">
          <cell r="C48" t="str">
            <v>Cross, Emily</v>
          </cell>
          <cell r="D48" t="str">
            <v>Cadet "B", Jeno, GER, 1/28/01</v>
          </cell>
          <cell r="N48">
            <v>2</v>
          </cell>
          <cell r="O48">
            <v>460</v>
          </cell>
        </row>
        <row r="49">
          <cell r="C49" t="str">
            <v>Cross, Emily</v>
          </cell>
          <cell r="D49" t="str">
            <v>Cadet Worlds, Gdansk, POL, 4/10/01</v>
          </cell>
          <cell r="N49">
            <v>23</v>
          </cell>
          <cell r="O49">
            <v>256</v>
          </cell>
        </row>
        <row r="50">
          <cell r="C50" t="str">
            <v>Cross, Emily</v>
          </cell>
          <cell r="D50" t="str">
            <v>Junior Worlds, Gdansk, POL, 4/13/01</v>
          </cell>
          <cell r="N50">
            <v>31</v>
          </cell>
          <cell r="O50">
            <v>336</v>
          </cell>
        </row>
        <row r="51">
          <cell r="C51" t="str">
            <v>Florendo, Jessica</v>
          </cell>
          <cell r="D51" t="str">
            <v>Cadet "B", Jeno, GER, 1/28/01</v>
          </cell>
          <cell r="N51">
            <v>28</v>
          </cell>
          <cell r="O51">
            <v>142.5</v>
          </cell>
        </row>
        <row r="52">
          <cell r="C52" t="str">
            <v>Leahy, Jacqueline</v>
          </cell>
          <cell r="D52" t="str">
            <v>Cadet "B", Jeno, GER, 1/28/01</v>
          </cell>
          <cell r="N52">
            <v>25</v>
          </cell>
          <cell r="O52">
            <v>146.25</v>
          </cell>
        </row>
        <row r="53">
          <cell r="C53" t="str">
            <v>Leahy, Jacqueline</v>
          </cell>
          <cell r="D53" t="str">
            <v>Cadet Worlds, Gdansk, POL, 4/10/01</v>
          </cell>
          <cell r="N53">
            <v>7</v>
          </cell>
          <cell r="O53">
            <v>552</v>
          </cell>
        </row>
      </sheetData>
      <sheetData sheetId="5">
        <row r="1">
          <cell r="H1" t="str">
            <v>2001 U16's</v>
          </cell>
          <cell r="J1" t="str">
            <v>Oct 2000 CDT</v>
          </cell>
          <cell r="L1" t="str">
            <v>Nov 2000 CDT</v>
          </cell>
          <cell r="N1" t="str">
            <v>2001 CDT JO's</v>
          </cell>
        </row>
        <row r="2">
          <cell r="H2" t="str">
            <v>D</v>
          </cell>
          <cell r="I2" t="str">
            <v>Summer&lt;BR&gt;2001&lt;BR&gt;U16</v>
          </cell>
          <cell r="J2" t="str">
            <v>D</v>
          </cell>
          <cell r="K2" t="str">
            <v>Oct 2000&lt;BR&gt;CADET%Oct 2001&lt;BR&gt;CADET</v>
          </cell>
          <cell r="L2" t="str">
            <v>D</v>
          </cell>
          <cell r="M2" t="str">
            <v>Nov 2000&lt;BR&gt;CADET%Nov 2001&lt;BR&gt;CADET</v>
          </cell>
          <cell r="N2" t="str">
            <v>D</v>
          </cell>
          <cell r="O2" t="str">
            <v>2001 JO^s&lt;BR&gt;CADET%2002 JO^s&lt;BR&gt;CADET</v>
          </cell>
        </row>
        <row r="3">
          <cell r="H3">
            <v>8</v>
          </cell>
          <cell r="I3">
            <v>5</v>
          </cell>
          <cell r="J3">
            <v>10</v>
          </cell>
          <cell r="K3">
            <v>5</v>
          </cell>
          <cell r="L3">
            <v>12</v>
          </cell>
          <cell r="M3">
            <v>5</v>
          </cell>
          <cell r="N3">
            <v>14</v>
          </cell>
          <cell r="O3">
            <v>5</v>
          </cell>
        </row>
        <row r="4">
          <cell r="C4" t="str">
            <v>Zagunis, Mariel</v>
          </cell>
          <cell r="D4">
            <v>1985</v>
          </cell>
          <cell r="E4">
            <v>13368</v>
          </cell>
          <cell r="F4">
            <v>2000</v>
          </cell>
          <cell r="G4">
            <v>6412.6</v>
          </cell>
          <cell r="H4">
            <v>1</v>
          </cell>
          <cell r="I4">
            <v>400</v>
          </cell>
          <cell r="J4" t="str">
            <v>np</v>
          </cell>
          <cell r="K4">
            <v>0</v>
          </cell>
          <cell r="L4">
            <v>1</v>
          </cell>
          <cell r="M4">
            <v>400</v>
          </cell>
          <cell r="N4">
            <v>1</v>
          </cell>
          <cell r="O4">
            <v>400</v>
          </cell>
          <cell r="P4">
            <v>2</v>
          </cell>
          <cell r="Q4">
            <v>552</v>
          </cell>
          <cell r="R4">
            <v>2</v>
          </cell>
          <cell r="S4">
            <v>1</v>
          </cell>
          <cell r="T4">
            <v>600</v>
          </cell>
          <cell r="U4">
            <v>1</v>
          </cell>
          <cell r="V4">
            <v>1</v>
          </cell>
          <cell r="W4">
            <v>600</v>
          </cell>
          <cell r="X4">
            <v>1</v>
          </cell>
          <cell r="Y4">
            <v>5</v>
          </cell>
          <cell r="Z4">
            <v>420</v>
          </cell>
          <cell r="AA4">
            <v>5</v>
          </cell>
          <cell r="AB4">
            <v>5</v>
          </cell>
          <cell r="AC4">
            <v>755</v>
          </cell>
          <cell r="AD4">
            <v>5</v>
          </cell>
          <cell r="AE4">
            <v>9</v>
          </cell>
          <cell r="AF4">
            <v>620</v>
          </cell>
          <cell r="AG4">
            <v>9</v>
          </cell>
          <cell r="AH4">
            <v>1</v>
          </cell>
          <cell r="AI4">
            <v>1000</v>
          </cell>
          <cell r="AJ4">
            <v>1</v>
          </cell>
          <cell r="AK4" t="str">
            <v>np</v>
          </cell>
          <cell r="AL4">
            <v>0</v>
          </cell>
          <cell r="AM4" t="str">
            <v>np</v>
          </cell>
          <cell r="AN4">
            <v>-828</v>
          </cell>
          <cell r="AS4">
            <v>400</v>
          </cell>
        </row>
        <row r="5">
          <cell r="C5" t="str">
            <v>Jacobson, Emily P</v>
          </cell>
          <cell r="D5">
            <v>1985</v>
          </cell>
          <cell r="E5">
            <v>9241</v>
          </cell>
          <cell r="F5">
            <v>280</v>
          </cell>
          <cell r="G5">
            <v>4757.09</v>
          </cell>
          <cell r="H5">
            <v>3</v>
          </cell>
          <cell r="I5">
            <v>340</v>
          </cell>
          <cell r="J5">
            <v>2</v>
          </cell>
          <cell r="K5">
            <v>368</v>
          </cell>
          <cell r="L5">
            <v>3</v>
          </cell>
          <cell r="M5">
            <v>340</v>
          </cell>
          <cell r="N5">
            <v>3</v>
          </cell>
          <cell r="O5">
            <v>340</v>
          </cell>
          <cell r="P5">
            <v>3</v>
          </cell>
          <cell r="Q5">
            <v>510</v>
          </cell>
          <cell r="R5">
            <v>3</v>
          </cell>
          <cell r="S5">
            <v>8</v>
          </cell>
          <cell r="T5">
            <v>411</v>
          </cell>
          <cell r="U5">
            <v>8</v>
          </cell>
          <cell r="V5">
            <v>3</v>
          </cell>
          <cell r="W5">
            <v>510</v>
          </cell>
          <cell r="X5">
            <v>3</v>
          </cell>
          <cell r="Y5">
            <v>13</v>
          </cell>
          <cell r="Z5">
            <v>303</v>
          </cell>
          <cell r="AA5">
            <v>13</v>
          </cell>
          <cell r="AB5">
            <v>10</v>
          </cell>
          <cell r="AC5">
            <v>605</v>
          </cell>
          <cell r="AD5">
            <v>10</v>
          </cell>
          <cell r="AE5">
            <v>23</v>
          </cell>
          <cell r="AF5">
            <v>385</v>
          </cell>
          <cell r="AG5">
            <v>23</v>
          </cell>
          <cell r="AH5">
            <v>7</v>
          </cell>
          <cell r="AI5">
            <v>715</v>
          </cell>
          <cell r="AJ5">
            <v>7</v>
          </cell>
          <cell r="AK5">
            <v>5</v>
          </cell>
          <cell r="AL5">
            <v>700</v>
          </cell>
          <cell r="AM5">
            <v>5</v>
          </cell>
          <cell r="AS5">
            <v>340</v>
          </cell>
        </row>
        <row r="6">
          <cell r="C6" t="str">
            <v>Providenza, Valerie C</v>
          </cell>
          <cell r="D6">
            <v>1985</v>
          </cell>
          <cell r="E6">
            <v>4232</v>
          </cell>
          <cell r="G6">
            <v>1060.44</v>
          </cell>
          <cell r="H6">
            <v>3</v>
          </cell>
          <cell r="I6">
            <v>340</v>
          </cell>
          <cell r="J6">
            <v>10</v>
          </cell>
          <cell r="K6">
            <v>213</v>
          </cell>
          <cell r="L6">
            <v>2</v>
          </cell>
          <cell r="M6">
            <v>368</v>
          </cell>
          <cell r="N6">
            <v>6</v>
          </cell>
          <cell r="O6">
            <v>278</v>
          </cell>
          <cell r="P6">
            <v>9</v>
          </cell>
          <cell r="Q6">
            <v>321</v>
          </cell>
          <cell r="R6">
            <v>9</v>
          </cell>
          <cell r="S6">
            <v>14</v>
          </cell>
          <cell r="T6">
            <v>302</v>
          </cell>
          <cell r="U6">
            <v>14</v>
          </cell>
          <cell r="V6">
            <v>9</v>
          </cell>
          <cell r="W6">
            <v>321</v>
          </cell>
          <cell r="X6">
            <v>9</v>
          </cell>
          <cell r="Y6">
            <v>6</v>
          </cell>
          <cell r="Z6">
            <v>417</v>
          </cell>
          <cell r="AA6">
            <v>6</v>
          </cell>
          <cell r="AB6">
            <v>13</v>
          </cell>
          <cell r="AC6">
            <v>525</v>
          </cell>
          <cell r="AD6">
            <v>13</v>
          </cell>
          <cell r="AE6">
            <v>8</v>
          </cell>
          <cell r="AF6">
            <v>695</v>
          </cell>
          <cell r="AG6">
            <v>8</v>
          </cell>
          <cell r="AH6" t="str">
            <v>np</v>
          </cell>
          <cell r="AI6">
            <v>0</v>
          </cell>
          <cell r="AJ6" t="str">
            <v>np</v>
          </cell>
          <cell r="AK6">
            <v>13</v>
          </cell>
          <cell r="AL6">
            <v>506</v>
          </cell>
          <cell r="AM6">
            <v>13</v>
          </cell>
          <cell r="AS6">
            <v>340</v>
          </cell>
        </row>
        <row r="7">
          <cell r="C7" t="str">
            <v>Parker, Sarah</v>
          </cell>
          <cell r="D7">
            <v>1987</v>
          </cell>
          <cell r="E7">
            <v>4210</v>
          </cell>
          <cell r="G7">
            <v>707.11</v>
          </cell>
          <cell r="H7">
            <v>17</v>
          </cell>
          <cell r="I7">
            <v>140</v>
          </cell>
          <cell r="J7">
            <v>3</v>
          </cell>
          <cell r="K7">
            <v>340</v>
          </cell>
          <cell r="L7">
            <v>7</v>
          </cell>
          <cell r="M7">
            <v>276</v>
          </cell>
          <cell r="N7">
            <v>11</v>
          </cell>
          <cell r="O7">
            <v>212</v>
          </cell>
          <cell r="P7">
            <v>6</v>
          </cell>
          <cell r="Q7">
            <v>417</v>
          </cell>
          <cell r="R7">
            <v>6</v>
          </cell>
          <cell r="S7">
            <v>9</v>
          </cell>
          <cell r="T7">
            <v>321</v>
          </cell>
          <cell r="U7">
            <v>9</v>
          </cell>
          <cell r="V7">
            <v>8</v>
          </cell>
          <cell r="W7">
            <v>411</v>
          </cell>
          <cell r="X7">
            <v>8</v>
          </cell>
          <cell r="Y7">
            <v>14</v>
          </cell>
          <cell r="Z7">
            <v>302</v>
          </cell>
          <cell r="AA7">
            <v>14</v>
          </cell>
          <cell r="AB7">
            <v>16</v>
          </cell>
          <cell r="AC7">
            <v>480</v>
          </cell>
          <cell r="AD7">
            <v>16</v>
          </cell>
          <cell r="AE7">
            <v>26</v>
          </cell>
          <cell r="AF7">
            <v>310</v>
          </cell>
          <cell r="AG7">
            <v>26</v>
          </cell>
          <cell r="AH7">
            <v>8</v>
          </cell>
          <cell r="AI7">
            <v>695</v>
          </cell>
          <cell r="AJ7">
            <v>8</v>
          </cell>
          <cell r="AK7">
            <v>12</v>
          </cell>
          <cell r="AL7">
            <v>529</v>
          </cell>
          <cell r="AM7">
            <v>12</v>
          </cell>
          <cell r="AS7">
            <v>140</v>
          </cell>
        </row>
        <row r="8">
          <cell r="C8" t="str">
            <v>Eiremo, Annika M</v>
          </cell>
          <cell r="D8">
            <v>1985</v>
          </cell>
          <cell r="E8">
            <v>3154</v>
          </cell>
          <cell r="H8">
            <v>2</v>
          </cell>
          <cell r="I8">
            <v>368</v>
          </cell>
          <cell r="J8" t="str">
            <v>np</v>
          </cell>
          <cell r="K8">
            <v>0</v>
          </cell>
          <cell r="L8">
            <v>9</v>
          </cell>
          <cell r="M8">
            <v>214</v>
          </cell>
          <cell r="N8">
            <v>3</v>
          </cell>
          <cell r="O8">
            <v>340</v>
          </cell>
          <cell r="P8">
            <v>7</v>
          </cell>
          <cell r="Q8">
            <v>414</v>
          </cell>
          <cell r="R8">
            <v>7</v>
          </cell>
          <cell r="S8" t="str">
            <v>np</v>
          </cell>
          <cell r="T8">
            <v>0</v>
          </cell>
          <cell r="U8" t="str">
            <v>np</v>
          </cell>
          <cell r="V8">
            <v>14</v>
          </cell>
          <cell r="W8">
            <v>302</v>
          </cell>
          <cell r="X8">
            <v>14</v>
          </cell>
          <cell r="Y8">
            <v>19</v>
          </cell>
          <cell r="Z8">
            <v>208</v>
          </cell>
          <cell r="AA8">
            <v>19</v>
          </cell>
          <cell r="AB8" t="str">
            <v>np</v>
          </cell>
          <cell r="AC8">
            <v>0</v>
          </cell>
          <cell r="AD8" t="str">
            <v>np</v>
          </cell>
          <cell r="AE8">
            <v>30</v>
          </cell>
          <cell r="AF8">
            <v>290</v>
          </cell>
          <cell r="AG8">
            <v>30</v>
          </cell>
          <cell r="AH8">
            <v>11</v>
          </cell>
          <cell r="AI8">
            <v>590</v>
          </cell>
          <cell r="AJ8">
            <v>11</v>
          </cell>
          <cell r="AK8">
            <v>3</v>
          </cell>
          <cell r="AL8">
            <v>850</v>
          </cell>
          <cell r="AM8">
            <v>3</v>
          </cell>
          <cell r="AS8">
            <v>368</v>
          </cell>
        </row>
        <row r="9">
          <cell r="C9" t="str">
            <v>Siebert, Syvenna B</v>
          </cell>
          <cell r="D9">
            <v>1985</v>
          </cell>
          <cell r="E9">
            <v>1962</v>
          </cell>
          <cell r="H9">
            <v>7</v>
          </cell>
          <cell r="I9">
            <v>276</v>
          </cell>
          <cell r="J9">
            <v>8</v>
          </cell>
          <cell r="K9">
            <v>274</v>
          </cell>
          <cell r="L9">
            <v>10.5</v>
          </cell>
          <cell r="M9">
            <v>212.5</v>
          </cell>
          <cell r="N9" t="str">
            <v>np</v>
          </cell>
          <cell r="O9">
            <v>0</v>
          </cell>
          <cell r="P9">
            <v>11</v>
          </cell>
          <cell r="Q9">
            <v>319</v>
          </cell>
          <cell r="R9">
            <v>11</v>
          </cell>
          <cell r="S9">
            <v>6</v>
          </cell>
          <cell r="T9">
            <v>417</v>
          </cell>
          <cell r="U9">
            <v>6</v>
          </cell>
          <cell r="V9">
            <v>10</v>
          </cell>
          <cell r="W9">
            <v>320</v>
          </cell>
          <cell r="X9">
            <v>10</v>
          </cell>
          <cell r="Y9" t="str">
            <v>np</v>
          </cell>
          <cell r="Z9">
            <v>0</v>
          </cell>
          <cell r="AA9" t="str">
            <v>np</v>
          </cell>
          <cell r="AB9">
            <v>38</v>
          </cell>
          <cell r="AC9">
            <v>250</v>
          </cell>
          <cell r="AD9">
            <v>38</v>
          </cell>
          <cell r="AE9">
            <v>24</v>
          </cell>
          <cell r="AF9">
            <v>380</v>
          </cell>
          <cell r="AG9">
            <v>24</v>
          </cell>
          <cell r="AH9" t="str">
            <v>np</v>
          </cell>
          <cell r="AI9">
            <v>0</v>
          </cell>
          <cell r="AJ9" t="str">
            <v>np</v>
          </cell>
          <cell r="AK9" t="str">
            <v>np</v>
          </cell>
          <cell r="AL9">
            <v>0</v>
          </cell>
          <cell r="AM9" t="str">
            <v>np</v>
          </cell>
          <cell r="AS9">
            <v>276</v>
          </cell>
        </row>
        <row r="10">
          <cell r="C10" t="str">
            <v>Macarow, Amy</v>
          </cell>
          <cell r="D10">
            <v>1985</v>
          </cell>
          <cell r="E10">
            <v>1441</v>
          </cell>
          <cell r="H10">
            <v>19</v>
          </cell>
          <cell r="I10">
            <v>138</v>
          </cell>
          <cell r="J10" t="str">
            <v>np</v>
          </cell>
          <cell r="K10">
            <v>0</v>
          </cell>
          <cell r="L10">
            <v>5</v>
          </cell>
          <cell r="M10">
            <v>280</v>
          </cell>
          <cell r="N10">
            <v>13</v>
          </cell>
          <cell r="O10">
            <v>203</v>
          </cell>
          <cell r="P10">
            <v>14</v>
          </cell>
          <cell r="Q10">
            <v>302</v>
          </cell>
          <cell r="R10">
            <v>14</v>
          </cell>
          <cell r="S10">
            <v>11</v>
          </cell>
          <cell r="T10">
            <v>319</v>
          </cell>
          <cell r="U10">
            <v>11</v>
          </cell>
          <cell r="V10" t="str">
            <v>np</v>
          </cell>
          <cell r="W10">
            <v>0</v>
          </cell>
          <cell r="X10" t="str">
            <v>np</v>
          </cell>
          <cell r="Y10">
            <v>10</v>
          </cell>
          <cell r="Z10">
            <v>320</v>
          </cell>
          <cell r="AA10">
            <v>10</v>
          </cell>
          <cell r="AB10">
            <v>44</v>
          </cell>
          <cell r="AC10">
            <v>220</v>
          </cell>
          <cell r="AD10">
            <v>44</v>
          </cell>
          <cell r="AE10" t="str">
            <v>np</v>
          </cell>
          <cell r="AF10">
            <v>0</v>
          </cell>
          <cell r="AG10" t="str">
            <v>np</v>
          </cell>
          <cell r="AH10" t="str">
            <v>np</v>
          </cell>
          <cell r="AI10">
            <v>0</v>
          </cell>
          <cell r="AJ10" t="str">
            <v>np</v>
          </cell>
          <cell r="AK10" t="str">
            <v>np</v>
          </cell>
          <cell r="AL10">
            <v>0</v>
          </cell>
          <cell r="AM10" t="str">
            <v>np</v>
          </cell>
          <cell r="AS10">
            <v>138</v>
          </cell>
        </row>
        <row r="11">
          <cell r="C11" t="str">
            <v>Liebing, Rachel</v>
          </cell>
          <cell r="D11">
            <v>1985</v>
          </cell>
          <cell r="E11">
            <v>1429</v>
          </cell>
          <cell r="H11">
            <v>6</v>
          </cell>
          <cell r="I11">
            <v>278</v>
          </cell>
          <cell r="J11">
            <v>6</v>
          </cell>
          <cell r="K11">
            <v>278</v>
          </cell>
          <cell r="L11" t="str">
            <v>np</v>
          </cell>
          <cell r="M11">
            <v>0</v>
          </cell>
          <cell r="N11">
            <v>8</v>
          </cell>
          <cell r="O11">
            <v>274</v>
          </cell>
          <cell r="P11">
            <v>16</v>
          </cell>
          <cell r="Q11">
            <v>300</v>
          </cell>
          <cell r="R11">
            <v>16</v>
          </cell>
          <cell r="S11" t="str">
            <v>np</v>
          </cell>
          <cell r="T11">
            <v>0</v>
          </cell>
          <cell r="U11" t="str">
            <v>np</v>
          </cell>
          <cell r="V11">
            <v>13</v>
          </cell>
          <cell r="W11">
            <v>303</v>
          </cell>
          <cell r="X11">
            <v>13</v>
          </cell>
          <cell r="Y11">
            <v>25</v>
          </cell>
          <cell r="Z11">
            <v>172</v>
          </cell>
          <cell r="AA11">
            <v>25</v>
          </cell>
          <cell r="AB11">
            <v>34</v>
          </cell>
          <cell r="AC11">
            <v>270</v>
          </cell>
          <cell r="AD11">
            <v>34</v>
          </cell>
          <cell r="AE11" t="str">
            <v>np</v>
          </cell>
          <cell r="AF11">
            <v>0</v>
          </cell>
          <cell r="AG11" t="str">
            <v>np</v>
          </cell>
          <cell r="AH11" t="str">
            <v>np</v>
          </cell>
          <cell r="AI11">
            <v>0</v>
          </cell>
          <cell r="AJ11" t="str">
            <v>np</v>
          </cell>
          <cell r="AK11" t="str">
            <v>np</v>
          </cell>
          <cell r="AL11">
            <v>0</v>
          </cell>
          <cell r="AM11" t="str">
            <v>np</v>
          </cell>
          <cell r="AS11">
            <v>278</v>
          </cell>
        </row>
        <row r="12">
          <cell r="C12" t="str">
            <v>Rake, Madeline O</v>
          </cell>
          <cell r="D12">
            <v>1985</v>
          </cell>
          <cell r="E12">
            <v>1144</v>
          </cell>
          <cell r="G12">
            <v>340.29</v>
          </cell>
          <cell r="H12" t="str">
            <v>np</v>
          </cell>
          <cell r="I12">
            <v>0</v>
          </cell>
          <cell r="J12">
            <v>11</v>
          </cell>
          <cell r="K12">
            <v>212</v>
          </cell>
          <cell r="L12">
            <v>8</v>
          </cell>
          <cell r="M12">
            <v>274</v>
          </cell>
          <cell r="N12" t="str">
            <v>np</v>
          </cell>
          <cell r="O12">
            <v>0</v>
          </cell>
          <cell r="P12" t="str">
            <v>np</v>
          </cell>
          <cell r="Q12">
            <v>0</v>
          </cell>
          <cell r="R12" t="str">
            <v>np</v>
          </cell>
          <cell r="S12">
            <v>12</v>
          </cell>
          <cell r="T12">
            <v>318</v>
          </cell>
          <cell r="U12">
            <v>12</v>
          </cell>
          <cell r="V12" t="str">
            <v>np</v>
          </cell>
          <cell r="W12">
            <v>0</v>
          </cell>
          <cell r="X12" t="str">
            <v>np</v>
          </cell>
          <cell r="Y12" t="str">
            <v>np</v>
          </cell>
          <cell r="Z12">
            <v>0</v>
          </cell>
          <cell r="AA12" t="str">
            <v>np</v>
          </cell>
          <cell r="AB12" t="str">
            <v>np</v>
          </cell>
          <cell r="AC12">
            <v>0</v>
          </cell>
          <cell r="AD12" t="str">
            <v>np</v>
          </cell>
          <cell r="AE12" t="str">
            <v>np</v>
          </cell>
          <cell r="AF12">
            <v>0</v>
          </cell>
          <cell r="AG12" t="str">
            <v>np</v>
          </cell>
          <cell r="AH12" t="str">
            <v>np</v>
          </cell>
          <cell r="AI12">
            <v>0</v>
          </cell>
          <cell r="AJ12" t="str">
            <v>np</v>
          </cell>
          <cell r="AK12" t="str">
            <v>np</v>
          </cell>
          <cell r="AL12">
            <v>0</v>
          </cell>
          <cell r="AM12" t="str">
            <v>np</v>
          </cell>
          <cell r="AS12">
            <v>0</v>
          </cell>
        </row>
        <row r="13">
          <cell r="C13" t="str">
            <v>Vincent, Angela M</v>
          </cell>
          <cell r="D13">
            <v>1985</v>
          </cell>
          <cell r="E13">
            <v>887</v>
          </cell>
          <cell r="H13">
            <v>5</v>
          </cell>
          <cell r="I13">
            <v>280</v>
          </cell>
          <cell r="J13" t="str">
            <v>np</v>
          </cell>
          <cell r="K13">
            <v>0</v>
          </cell>
          <cell r="L13">
            <v>16</v>
          </cell>
          <cell r="M13">
            <v>200</v>
          </cell>
          <cell r="N13">
            <v>16</v>
          </cell>
          <cell r="O13">
            <v>200</v>
          </cell>
          <cell r="P13">
            <v>20</v>
          </cell>
          <cell r="Q13">
            <v>207</v>
          </cell>
          <cell r="R13">
            <v>20</v>
          </cell>
          <cell r="S13" t="str">
            <v>np</v>
          </cell>
          <cell r="T13">
            <v>0</v>
          </cell>
          <cell r="U13" t="str">
            <v>np</v>
          </cell>
          <cell r="V13" t="str">
            <v>np</v>
          </cell>
          <cell r="W13">
            <v>0</v>
          </cell>
          <cell r="X13" t="str">
            <v>np</v>
          </cell>
          <cell r="Y13" t="str">
            <v>np</v>
          </cell>
          <cell r="Z13">
            <v>0</v>
          </cell>
          <cell r="AA13" t="str">
            <v>np</v>
          </cell>
          <cell r="AB13" t="str">
            <v>np</v>
          </cell>
          <cell r="AC13">
            <v>0</v>
          </cell>
          <cell r="AD13" t="str">
            <v>np</v>
          </cell>
          <cell r="AE13" t="str">
            <v>np</v>
          </cell>
          <cell r="AF13">
            <v>0</v>
          </cell>
          <cell r="AG13" t="str">
            <v>np</v>
          </cell>
          <cell r="AH13" t="str">
            <v>np</v>
          </cell>
          <cell r="AI13">
            <v>0</v>
          </cell>
          <cell r="AJ13" t="str">
            <v>np</v>
          </cell>
          <cell r="AK13" t="str">
            <v>np</v>
          </cell>
          <cell r="AL13">
            <v>0</v>
          </cell>
          <cell r="AM13" t="str">
            <v>np</v>
          </cell>
          <cell r="AS13">
            <v>280</v>
          </cell>
        </row>
        <row r="14">
          <cell r="C14" t="str">
            <v>Thompson, Caitlin A</v>
          </cell>
          <cell r="D14">
            <v>1987</v>
          </cell>
          <cell r="E14">
            <v>880</v>
          </cell>
          <cell r="H14">
            <v>13</v>
          </cell>
          <cell r="I14">
            <v>203</v>
          </cell>
          <cell r="J14" t="str">
            <v>np</v>
          </cell>
          <cell r="K14">
            <v>0</v>
          </cell>
          <cell r="L14" t="str">
            <v>np</v>
          </cell>
          <cell r="M14">
            <v>0</v>
          </cell>
          <cell r="N14" t="str">
            <v>np</v>
          </cell>
          <cell r="O14">
            <v>0</v>
          </cell>
          <cell r="P14">
            <v>13</v>
          </cell>
          <cell r="Q14">
            <v>303</v>
          </cell>
          <cell r="R14">
            <v>13</v>
          </cell>
          <cell r="S14">
            <v>23</v>
          </cell>
          <cell r="T14">
            <v>204</v>
          </cell>
          <cell r="U14">
            <v>23</v>
          </cell>
          <cell r="V14" t="str">
            <v>np</v>
          </cell>
          <cell r="W14">
            <v>0</v>
          </cell>
          <cell r="X14" t="str">
            <v>np</v>
          </cell>
          <cell r="Y14">
            <v>27</v>
          </cell>
          <cell r="Z14">
            <v>170</v>
          </cell>
          <cell r="AA14">
            <v>27</v>
          </cell>
          <cell r="AB14" t="str">
            <v>np</v>
          </cell>
          <cell r="AC14">
            <v>0</v>
          </cell>
          <cell r="AD14" t="str">
            <v>np</v>
          </cell>
          <cell r="AE14" t="str">
            <v>np</v>
          </cell>
          <cell r="AF14">
            <v>0</v>
          </cell>
          <cell r="AG14" t="str">
            <v>np</v>
          </cell>
          <cell r="AH14" t="str">
            <v>np</v>
          </cell>
          <cell r="AI14">
            <v>0</v>
          </cell>
          <cell r="AJ14" t="str">
            <v>np</v>
          </cell>
          <cell r="AK14" t="str">
            <v>np</v>
          </cell>
          <cell r="AL14">
            <v>0</v>
          </cell>
          <cell r="AM14" t="str">
            <v>np</v>
          </cell>
          <cell r="AS14">
            <v>203</v>
          </cell>
        </row>
        <row r="15">
          <cell r="C15" t="str">
            <v>Davis, Anika L</v>
          </cell>
          <cell r="D15">
            <v>1987</v>
          </cell>
          <cell r="E15">
            <v>828</v>
          </cell>
          <cell r="H15">
            <v>11</v>
          </cell>
          <cell r="I15">
            <v>212</v>
          </cell>
          <cell r="J15" t="str">
            <v>np</v>
          </cell>
          <cell r="K15">
            <v>0</v>
          </cell>
          <cell r="L15">
            <v>14</v>
          </cell>
          <cell r="M15">
            <v>202</v>
          </cell>
          <cell r="N15">
            <v>21</v>
          </cell>
          <cell r="O15">
            <v>136</v>
          </cell>
          <cell r="P15">
            <v>18</v>
          </cell>
          <cell r="Q15">
            <v>209</v>
          </cell>
          <cell r="R15">
            <v>18</v>
          </cell>
          <cell r="S15" t="str">
            <v>np</v>
          </cell>
          <cell r="T15">
            <v>0</v>
          </cell>
          <cell r="U15" t="str">
            <v>np</v>
          </cell>
          <cell r="V15" t="str">
            <v>np</v>
          </cell>
          <cell r="W15">
            <v>0</v>
          </cell>
          <cell r="X15" t="str">
            <v>np</v>
          </cell>
          <cell r="Y15">
            <v>22</v>
          </cell>
          <cell r="Z15">
            <v>205</v>
          </cell>
          <cell r="AA15">
            <v>22</v>
          </cell>
          <cell r="AB15" t="str">
            <v>np</v>
          </cell>
          <cell r="AC15">
            <v>0</v>
          </cell>
          <cell r="AD15" t="str">
            <v>np</v>
          </cell>
          <cell r="AE15" t="str">
            <v>np</v>
          </cell>
          <cell r="AF15">
            <v>0</v>
          </cell>
          <cell r="AG15" t="str">
            <v>np</v>
          </cell>
          <cell r="AH15" t="str">
            <v>np</v>
          </cell>
          <cell r="AI15">
            <v>0</v>
          </cell>
          <cell r="AJ15" t="str">
            <v>np</v>
          </cell>
          <cell r="AK15" t="str">
            <v>np</v>
          </cell>
          <cell r="AL15">
            <v>0</v>
          </cell>
          <cell r="AM15" t="str">
            <v>np</v>
          </cell>
          <cell r="AS15">
            <v>212</v>
          </cell>
        </row>
        <row r="16">
          <cell r="C16" t="str">
            <v>Phillips, Lauren</v>
          </cell>
          <cell r="D16">
            <v>1985</v>
          </cell>
          <cell r="E16">
            <v>789</v>
          </cell>
          <cell r="H16">
            <v>9</v>
          </cell>
          <cell r="I16">
            <v>214</v>
          </cell>
          <cell r="J16" t="str">
            <v>np</v>
          </cell>
          <cell r="K16">
            <v>0</v>
          </cell>
          <cell r="L16" t="str">
            <v>np</v>
          </cell>
          <cell r="M16">
            <v>0</v>
          </cell>
          <cell r="N16">
            <v>15</v>
          </cell>
          <cell r="O16">
            <v>201</v>
          </cell>
          <cell r="P16">
            <v>22</v>
          </cell>
          <cell r="Q16">
            <v>205</v>
          </cell>
          <cell r="R16">
            <v>22</v>
          </cell>
          <cell r="S16" t="str">
            <v>np</v>
          </cell>
          <cell r="T16">
            <v>0</v>
          </cell>
          <cell r="U16" t="str">
            <v>np</v>
          </cell>
          <cell r="V16" t="str">
            <v>np</v>
          </cell>
          <cell r="W16">
            <v>0</v>
          </cell>
          <cell r="X16" t="str">
            <v>np</v>
          </cell>
          <cell r="Y16">
            <v>28</v>
          </cell>
          <cell r="Z16">
            <v>169</v>
          </cell>
          <cell r="AA16">
            <v>28</v>
          </cell>
          <cell r="AB16" t="str">
            <v>np</v>
          </cell>
          <cell r="AC16">
            <v>0</v>
          </cell>
          <cell r="AD16" t="str">
            <v>np</v>
          </cell>
          <cell r="AE16" t="str">
            <v>np</v>
          </cell>
          <cell r="AF16">
            <v>0</v>
          </cell>
          <cell r="AG16" t="str">
            <v>np</v>
          </cell>
          <cell r="AH16" t="str">
            <v>np</v>
          </cell>
          <cell r="AI16">
            <v>0</v>
          </cell>
          <cell r="AJ16" t="str">
            <v>np</v>
          </cell>
          <cell r="AK16" t="str">
            <v>np</v>
          </cell>
          <cell r="AL16">
            <v>0</v>
          </cell>
          <cell r="AM16" t="str">
            <v>np</v>
          </cell>
          <cell r="AS16">
            <v>214</v>
          </cell>
        </row>
        <row r="17">
          <cell r="C17" t="str">
            <v>Paige, Stephanie</v>
          </cell>
          <cell r="D17">
            <v>1986</v>
          </cell>
          <cell r="E17">
            <v>749</v>
          </cell>
          <cell r="H17">
            <v>14</v>
          </cell>
          <cell r="I17">
            <v>202</v>
          </cell>
          <cell r="J17" t="str">
            <v>np</v>
          </cell>
          <cell r="K17">
            <v>0</v>
          </cell>
          <cell r="L17">
            <v>15</v>
          </cell>
          <cell r="M17">
            <v>201</v>
          </cell>
          <cell r="N17">
            <v>20</v>
          </cell>
          <cell r="O17">
            <v>137</v>
          </cell>
          <cell r="P17" t="str">
            <v>np</v>
          </cell>
          <cell r="Q17">
            <v>0</v>
          </cell>
          <cell r="R17" t="str">
            <v>np</v>
          </cell>
          <cell r="S17" t="str">
            <v>np</v>
          </cell>
          <cell r="T17">
            <v>0</v>
          </cell>
          <cell r="U17" t="str">
            <v>np</v>
          </cell>
          <cell r="V17" t="str">
            <v>np</v>
          </cell>
          <cell r="W17">
            <v>0</v>
          </cell>
          <cell r="X17" t="str">
            <v>np</v>
          </cell>
          <cell r="Y17">
            <v>18</v>
          </cell>
          <cell r="Z17">
            <v>209</v>
          </cell>
          <cell r="AA17">
            <v>18</v>
          </cell>
          <cell r="AB17" t="str">
            <v>np</v>
          </cell>
          <cell r="AC17">
            <v>0</v>
          </cell>
          <cell r="AD17" t="str">
            <v>np</v>
          </cell>
          <cell r="AE17" t="str">
            <v>np</v>
          </cell>
          <cell r="AF17">
            <v>0</v>
          </cell>
          <cell r="AG17" t="str">
            <v>np</v>
          </cell>
          <cell r="AH17" t="str">
            <v>np</v>
          </cell>
          <cell r="AI17">
            <v>0</v>
          </cell>
          <cell r="AJ17" t="str">
            <v>np</v>
          </cell>
          <cell r="AK17" t="str">
            <v>np</v>
          </cell>
          <cell r="AL17">
            <v>0</v>
          </cell>
          <cell r="AM17" t="str">
            <v>np</v>
          </cell>
          <cell r="AS17">
            <v>202</v>
          </cell>
        </row>
        <row r="18">
          <cell r="C18" t="str">
            <v>Wert, Sarah S</v>
          </cell>
          <cell r="D18">
            <v>1986</v>
          </cell>
          <cell r="E18">
            <v>414</v>
          </cell>
          <cell r="H18">
            <v>12</v>
          </cell>
          <cell r="I18">
            <v>211</v>
          </cell>
          <cell r="J18" t="str">
            <v>np</v>
          </cell>
          <cell r="K18">
            <v>0</v>
          </cell>
          <cell r="L18">
            <v>13</v>
          </cell>
          <cell r="M18">
            <v>203</v>
          </cell>
          <cell r="N18" t="str">
            <v>np</v>
          </cell>
          <cell r="O18">
            <v>0</v>
          </cell>
          <cell r="P18" t="str">
            <v>np</v>
          </cell>
          <cell r="Q18">
            <v>0</v>
          </cell>
          <cell r="R18" t="e">
            <v>#N/A</v>
          </cell>
          <cell r="S18" t="str">
            <v>np</v>
          </cell>
          <cell r="T18">
            <v>0</v>
          </cell>
          <cell r="U18" t="e">
            <v>#N/A</v>
          </cell>
          <cell r="V18" t="str">
            <v>np</v>
          </cell>
          <cell r="W18">
            <v>0</v>
          </cell>
          <cell r="X18" t="e">
            <v>#N/A</v>
          </cell>
          <cell r="Y18" t="str">
            <v>np</v>
          </cell>
          <cell r="Z18">
            <v>0</v>
          </cell>
          <cell r="AA18" t="e">
            <v>#N/A</v>
          </cell>
          <cell r="AB18" t="str">
            <v>np</v>
          </cell>
          <cell r="AC18">
            <v>0</v>
          </cell>
          <cell r="AD18" t="e">
            <v>#N/A</v>
          </cell>
          <cell r="AE18" t="str">
            <v>np</v>
          </cell>
          <cell r="AF18">
            <v>0</v>
          </cell>
          <cell r="AG18" t="e">
            <v>#N/A</v>
          </cell>
          <cell r="AH18" t="str">
            <v>np</v>
          </cell>
          <cell r="AI18">
            <v>0</v>
          </cell>
          <cell r="AJ18" t="e">
            <v>#N/A</v>
          </cell>
          <cell r="AK18" t="str">
            <v>np</v>
          </cell>
          <cell r="AL18">
            <v>0</v>
          </cell>
          <cell r="AM18" t="e">
            <v>#N/A</v>
          </cell>
          <cell r="AS18">
            <v>211</v>
          </cell>
        </row>
        <row r="19">
          <cell r="C19" t="str">
            <v>Schuepp, Tiga K</v>
          </cell>
          <cell r="D19">
            <v>1986</v>
          </cell>
          <cell r="E19">
            <v>351</v>
          </cell>
          <cell r="H19">
            <v>10</v>
          </cell>
          <cell r="I19">
            <v>213</v>
          </cell>
          <cell r="J19" t="str">
            <v>np</v>
          </cell>
          <cell r="K19">
            <v>0</v>
          </cell>
          <cell r="L19" t="str">
            <v>np</v>
          </cell>
          <cell r="M19">
            <v>0</v>
          </cell>
          <cell r="N19">
            <v>19</v>
          </cell>
          <cell r="O19">
            <v>138</v>
          </cell>
          <cell r="P19" t="str">
            <v>np</v>
          </cell>
          <cell r="Q19">
            <v>0</v>
          </cell>
          <cell r="R19" t="e">
            <v>#N/A</v>
          </cell>
          <cell r="S19" t="str">
            <v>np</v>
          </cell>
          <cell r="T19">
            <v>0</v>
          </cell>
          <cell r="U19" t="e">
            <v>#N/A</v>
          </cell>
          <cell r="V19" t="str">
            <v>np</v>
          </cell>
          <cell r="W19">
            <v>0</v>
          </cell>
          <cell r="X19" t="e">
            <v>#N/A</v>
          </cell>
          <cell r="Y19" t="str">
            <v>np</v>
          </cell>
          <cell r="Z19">
            <v>0</v>
          </cell>
          <cell r="AA19" t="e">
            <v>#N/A</v>
          </cell>
          <cell r="AB19" t="str">
            <v>np</v>
          </cell>
          <cell r="AC19">
            <v>0</v>
          </cell>
          <cell r="AD19" t="e">
            <v>#N/A</v>
          </cell>
          <cell r="AE19" t="str">
            <v>np</v>
          </cell>
          <cell r="AF19">
            <v>0</v>
          </cell>
          <cell r="AG19" t="e">
            <v>#N/A</v>
          </cell>
          <cell r="AH19" t="str">
            <v>np</v>
          </cell>
          <cell r="AI19">
            <v>0</v>
          </cell>
          <cell r="AJ19" t="e">
            <v>#N/A</v>
          </cell>
          <cell r="AK19" t="str">
            <v>np</v>
          </cell>
          <cell r="AL19">
            <v>0</v>
          </cell>
          <cell r="AM19" t="e">
            <v>#N/A</v>
          </cell>
          <cell r="AS19">
            <v>213</v>
          </cell>
        </row>
        <row r="20">
          <cell r="C20" t="str">
            <v>Wright, Carolyn M</v>
          </cell>
          <cell r="D20">
            <v>1986</v>
          </cell>
          <cell r="E20">
            <v>341</v>
          </cell>
          <cell r="H20">
            <v>20</v>
          </cell>
          <cell r="I20">
            <v>137</v>
          </cell>
          <cell r="J20" t="str">
            <v>np</v>
          </cell>
          <cell r="K20">
            <v>0</v>
          </cell>
          <cell r="L20" t="str">
            <v>np</v>
          </cell>
          <cell r="M20">
            <v>0</v>
          </cell>
          <cell r="N20" t="str">
            <v>np</v>
          </cell>
          <cell r="O20">
            <v>0</v>
          </cell>
          <cell r="P20" t="str">
            <v>np</v>
          </cell>
          <cell r="Q20">
            <v>0</v>
          </cell>
          <cell r="R20" t="str">
            <v>np</v>
          </cell>
          <cell r="S20" t="str">
            <v>np</v>
          </cell>
          <cell r="T20">
            <v>0</v>
          </cell>
          <cell r="U20" t="str">
            <v>np</v>
          </cell>
          <cell r="V20" t="str">
            <v>np</v>
          </cell>
          <cell r="W20">
            <v>0</v>
          </cell>
          <cell r="X20" t="str">
            <v>np</v>
          </cell>
          <cell r="Y20">
            <v>23</v>
          </cell>
          <cell r="Z20">
            <v>204</v>
          </cell>
          <cell r="AA20">
            <v>23</v>
          </cell>
          <cell r="AB20" t="str">
            <v>np</v>
          </cell>
          <cell r="AC20">
            <v>0</v>
          </cell>
          <cell r="AD20" t="str">
            <v>np</v>
          </cell>
          <cell r="AE20" t="str">
            <v>np</v>
          </cell>
          <cell r="AF20">
            <v>0</v>
          </cell>
          <cell r="AG20" t="str">
            <v>np</v>
          </cell>
          <cell r="AH20" t="str">
            <v>np</v>
          </cell>
          <cell r="AI20">
            <v>0</v>
          </cell>
          <cell r="AJ20" t="str">
            <v>np</v>
          </cell>
          <cell r="AK20" t="str">
            <v>np</v>
          </cell>
          <cell r="AL20">
            <v>0</v>
          </cell>
          <cell r="AM20" t="str">
            <v>np</v>
          </cell>
          <cell r="AS20">
            <v>137</v>
          </cell>
        </row>
        <row r="21">
          <cell r="C21" t="str">
            <v>Sitek, Zuzanna*</v>
          </cell>
          <cell r="D21">
            <v>1987</v>
          </cell>
          <cell r="E21">
            <v>315</v>
          </cell>
          <cell r="H21">
            <v>16</v>
          </cell>
          <cell r="I21">
            <v>200</v>
          </cell>
          <cell r="J21" t="str">
            <v>np</v>
          </cell>
          <cell r="K21">
            <v>0</v>
          </cell>
          <cell r="L21" t="str">
            <v>np</v>
          </cell>
          <cell r="M21">
            <v>0</v>
          </cell>
          <cell r="N21">
            <v>27</v>
          </cell>
          <cell r="O21">
            <v>115</v>
          </cell>
          <cell r="P21" t="str">
            <v>np</v>
          </cell>
          <cell r="Q21">
            <v>0</v>
          </cell>
          <cell r="R21" t="e">
            <v>#N/A</v>
          </cell>
          <cell r="S21" t="str">
            <v>np</v>
          </cell>
          <cell r="T21">
            <v>0</v>
          </cell>
          <cell r="U21" t="e">
            <v>#N/A</v>
          </cell>
          <cell r="V21" t="str">
            <v>np</v>
          </cell>
          <cell r="W21">
            <v>0</v>
          </cell>
          <cell r="X21" t="e">
            <v>#N/A</v>
          </cell>
          <cell r="Y21" t="str">
            <v>np</v>
          </cell>
          <cell r="Z21">
            <v>0</v>
          </cell>
          <cell r="AA21" t="e">
            <v>#N/A</v>
          </cell>
          <cell r="AB21" t="str">
            <v>np</v>
          </cell>
          <cell r="AC21">
            <v>0</v>
          </cell>
          <cell r="AD21" t="e">
            <v>#N/A</v>
          </cell>
          <cell r="AE21" t="str">
            <v>np</v>
          </cell>
          <cell r="AF21">
            <v>0</v>
          </cell>
          <cell r="AG21" t="e">
            <v>#N/A</v>
          </cell>
          <cell r="AH21" t="str">
            <v>np</v>
          </cell>
          <cell r="AI21">
            <v>0</v>
          </cell>
          <cell r="AJ21" t="e">
            <v>#N/A</v>
          </cell>
          <cell r="AK21" t="str">
            <v>np</v>
          </cell>
          <cell r="AL21">
            <v>0</v>
          </cell>
          <cell r="AM21" t="e">
            <v>#N/A</v>
          </cell>
          <cell r="AS21">
            <v>200</v>
          </cell>
        </row>
        <row r="22">
          <cell r="C22" t="str">
            <v>Ward, Becca C</v>
          </cell>
          <cell r="D22">
            <v>1990</v>
          </cell>
          <cell r="E22">
            <v>274</v>
          </cell>
          <cell r="H22">
            <v>8</v>
          </cell>
          <cell r="I22">
            <v>274</v>
          </cell>
          <cell r="J22" t="str">
            <v>np</v>
          </cell>
          <cell r="K22">
            <v>0</v>
          </cell>
          <cell r="L22" t="str">
            <v>np</v>
          </cell>
          <cell r="M22">
            <v>0</v>
          </cell>
          <cell r="N22" t="str">
            <v>np</v>
          </cell>
          <cell r="O22">
            <v>0</v>
          </cell>
          <cell r="P22" t="str">
            <v>np</v>
          </cell>
          <cell r="Q22">
            <v>0</v>
          </cell>
          <cell r="R22" t="e">
            <v>#N/A</v>
          </cell>
          <cell r="S22" t="str">
            <v>np</v>
          </cell>
          <cell r="T22">
            <v>0</v>
          </cell>
          <cell r="U22" t="e">
            <v>#N/A</v>
          </cell>
          <cell r="V22" t="str">
            <v>np</v>
          </cell>
          <cell r="W22">
            <v>0</v>
          </cell>
          <cell r="X22" t="e">
            <v>#N/A</v>
          </cell>
          <cell r="Y22" t="str">
            <v>np</v>
          </cell>
          <cell r="Z22">
            <v>0</v>
          </cell>
          <cell r="AA22" t="e">
            <v>#N/A</v>
          </cell>
          <cell r="AB22" t="str">
            <v>np</v>
          </cell>
          <cell r="AC22">
            <v>0</v>
          </cell>
          <cell r="AD22" t="e">
            <v>#N/A</v>
          </cell>
          <cell r="AE22" t="str">
            <v>np</v>
          </cell>
          <cell r="AF22">
            <v>0</v>
          </cell>
          <cell r="AG22" t="e">
            <v>#N/A</v>
          </cell>
          <cell r="AH22" t="str">
            <v>np</v>
          </cell>
          <cell r="AI22">
            <v>0</v>
          </cell>
          <cell r="AJ22" t="e">
            <v>#N/A</v>
          </cell>
          <cell r="AK22" t="str">
            <v>np</v>
          </cell>
          <cell r="AL22">
            <v>0</v>
          </cell>
          <cell r="AM22" t="e">
            <v>#N/A</v>
          </cell>
          <cell r="AS22">
            <v>274</v>
          </cell>
        </row>
        <row r="23">
          <cell r="C23" t="str">
            <v>Vu, Mai V</v>
          </cell>
          <cell r="D23">
            <v>1985</v>
          </cell>
          <cell r="E23">
            <v>267</v>
          </cell>
          <cell r="H23">
            <v>23</v>
          </cell>
          <cell r="I23">
            <v>134</v>
          </cell>
          <cell r="J23" t="str">
            <v>np</v>
          </cell>
          <cell r="K23">
            <v>0</v>
          </cell>
          <cell r="L23" t="str">
            <v>np</v>
          </cell>
          <cell r="M23">
            <v>0</v>
          </cell>
          <cell r="N23">
            <v>24</v>
          </cell>
          <cell r="O23">
            <v>133</v>
          </cell>
          <cell r="P23" t="str">
            <v>np</v>
          </cell>
          <cell r="Q23">
            <v>0</v>
          </cell>
          <cell r="R23" t="e">
            <v>#N/A</v>
          </cell>
          <cell r="S23" t="str">
            <v>np</v>
          </cell>
          <cell r="T23">
            <v>0</v>
          </cell>
          <cell r="U23" t="e">
            <v>#N/A</v>
          </cell>
          <cell r="V23" t="str">
            <v>np</v>
          </cell>
          <cell r="W23">
            <v>0</v>
          </cell>
          <cell r="X23" t="e">
            <v>#N/A</v>
          </cell>
          <cell r="Y23" t="str">
            <v>np</v>
          </cell>
          <cell r="Z23">
            <v>0</v>
          </cell>
          <cell r="AA23" t="e">
            <v>#N/A</v>
          </cell>
          <cell r="AB23" t="str">
            <v>np</v>
          </cell>
          <cell r="AC23">
            <v>0</v>
          </cell>
          <cell r="AD23" t="e">
            <v>#N/A</v>
          </cell>
          <cell r="AE23" t="str">
            <v>np</v>
          </cell>
          <cell r="AF23">
            <v>0</v>
          </cell>
          <cell r="AG23" t="e">
            <v>#N/A</v>
          </cell>
          <cell r="AH23" t="str">
            <v>np</v>
          </cell>
          <cell r="AI23">
            <v>0</v>
          </cell>
          <cell r="AJ23" t="e">
            <v>#N/A</v>
          </cell>
          <cell r="AK23" t="str">
            <v>np</v>
          </cell>
          <cell r="AL23">
            <v>0</v>
          </cell>
          <cell r="AM23" t="e">
            <v>#N/A</v>
          </cell>
          <cell r="AS23">
            <v>134</v>
          </cell>
        </row>
        <row r="24">
          <cell r="C24" t="str">
            <v>Krolikoski, Courtney A</v>
          </cell>
          <cell r="D24">
            <v>1985</v>
          </cell>
          <cell r="E24">
            <v>250</v>
          </cell>
          <cell r="H24">
            <v>18</v>
          </cell>
          <cell r="I24">
            <v>139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>
            <v>31</v>
          </cell>
          <cell r="O24">
            <v>111</v>
          </cell>
          <cell r="P24" t="str">
            <v>np</v>
          </cell>
          <cell r="Q24">
            <v>0</v>
          </cell>
          <cell r="R24" t="e">
            <v>#N/A</v>
          </cell>
          <cell r="S24" t="str">
            <v>np</v>
          </cell>
          <cell r="T24">
            <v>0</v>
          </cell>
          <cell r="U24" t="e">
            <v>#N/A</v>
          </cell>
          <cell r="V24" t="str">
            <v>np</v>
          </cell>
          <cell r="W24">
            <v>0</v>
          </cell>
          <cell r="X24" t="e">
            <v>#N/A</v>
          </cell>
          <cell r="Y24" t="str">
            <v>np</v>
          </cell>
          <cell r="Z24">
            <v>0</v>
          </cell>
          <cell r="AA24" t="e">
            <v>#N/A</v>
          </cell>
          <cell r="AB24" t="str">
            <v>np</v>
          </cell>
          <cell r="AC24">
            <v>0</v>
          </cell>
          <cell r="AD24" t="e">
            <v>#N/A</v>
          </cell>
          <cell r="AE24" t="str">
            <v>np</v>
          </cell>
          <cell r="AF24">
            <v>0</v>
          </cell>
          <cell r="AG24" t="e">
            <v>#N/A</v>
          </cell>
          <cell r="AH24" t="str">
            <v>np</v>
          </cell>
          <cell r="AI24">
            <v>0</v>
          </cell>
          <cell r="AJ24" t="e">
            <v>#N/A</v>
          </cell>
          <cell r="AK24" t="str">
            <v>np</v>
          </cell>
          <cell r="AL24">
            <v>0</v>
          </cell>
          <cell r="AM24" t="e">
            <v>#N/A</v>
          </cell>
          <cell r="AS24">
            <v>139</v>
          </cell>
        </row>
        <row r="25">
          <cell r="C25" t="str">
            <v>Schneider, Daria H</v>
          </cell>
          <cell r="D25">
            <v>1987</v>
          </cell>
          <cell r="E25">
            <v>246</v>
          </cell>
          <cell r="H25">
            <v>24</v>
          </cell>
          <cell r="I25">
            <v>133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>
            <v>29</v>
          </cell>
          <cell r="O25">
            <v>113</v>
          </cell>
          <cell r="P25" t="str">
            <v>np</v>
          </cell>
          <cell r="Q25">
            <v>0</v>
          </cell>
          <cell r="R25" t="e">
            <v>#N/A</v>
          </cell>
          <cell r="S25" t="str">
            <v>np</v>
          </cell>
          <cell r="T25">
            <v>0</v>
          </cell>
          <cell r="U25" t="e">
            <v>#N/A</v>
          </cell>
          <cell r="V25" t="str">
            <v>np</v>
          </cell>
          <cell r="W25">
            <v>0</v>
          </cell>
          <cell r="X25" t="e">
            <v>#N/A</v>
          </cell>
          <cell r="Y25" t="str">
            <v>np</v>
          </cell>
          <cell r="Z25">
            <v>0</v>
          </cell>
          <cell r="AA25" t="e">
            <v>#N/A</v>
          </cell>
          <cell r="AB25" t="str">
            <v>np</v>
          </cell>
          <cell r="AC25">
            <v>0</v>
          </cell>
          <cell r="AD25" t="e">
            <v>#N/A</v>
          </cell>
          <cell r="AE25" t="str">
            <v>np</v>
          </cell>
          <cell r="AF25">
            <v>0</v>
          </cell>
          <cell r="AG25" t="e">
            <v>#N/A</v>
          </cell>
          <cell r="AH25" t="str">
            <v>np</v>
          </cell>
          <cell r="AI25">
            <v>0</v>
          </cell>
          <cell r="AJ25" t="e">
            <v>#N/A</v>
          </cell>
          <cell r="AK25" t="str">
            <v>np</v>
          </cell>
          <cell r="AL25">
            <v>0</v>
          </cell>
          <cell r="AM25" t="e">
            <v>#N/A</v>
          </cell>
          <cell r="AS25">
            <v>133</v>
          </cell>
        </row>
        <row r="26">
          <cell r="C26" t="str">
            <v>Wieronski, Anna</v>
          </cell>
          <cell r="D26">
            <v>1988</v>
          </cell>
          <cell r="E26">
            <v>211</v>
          </cell>
          <cell r="H26" t="str">
            <v>np</v>
          </cell>
          <cell r="I26">
            <v>0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>
            <v>12</v>
          </cell>
          <cell r="O26">
            <v>211</v>
          </cell>
          <cell r="P26" t="str">
            <v>np</v>
          </cell>
          <cell r="Q26">
            <v>0</v>
          </cell>
          <cell r="R26" t="e">
            <v>#N/A</v>
          </cell>
          <cell r="S26" t="str">
            <v>np</v>
          </cell>
          <cell r="T26">
            <v>0</v>
          </cell>
          <cell r="U26" t="e">
            <v>#N/A</v>
          </cell>
          <cell r="V26" t="str">
            <v>np</v>
          </cell>
          <cell r="W26">
            <v>0</v>
          </cell>
          <cell r="X26" t="e">
            <v>#N/A</v>
          </cell>
          <cell r="Y26" t="str">
            <v>np</v>
          </cell>
          <cell r="Z26">
            <v>0</v>
          </cell>
          <cell r="AA26" t="e">
            <v>#N/A</v>
          </cell>
          <cell r="AB26" t="str">
            <v>np</v>
          </cell>
          <cell r="AC26">
            <v>0</v>
          </cell>
          <cell r="AD26" t="e">
            <v>#N/A</v>
          </cell>
          <cell r="AE26" t="str">
            <v>np</v>
          </cell>
          <cell r="AF26">
            <v>0</v>
          </cell>
          <cell r="AG26" t="e">
            <v>#N/A</v>
          </cell>
          <cell r="AH26" t="str">
            <v>np</v>
          </cell>
          <cell r="AI26">
            <v>0</v>
          </cell>
          <cell r="AJ26" t="e">
            <v>#N/A</v>
          </cell>
          <cell r="AK26" t="str">
            <v>np</v>
          </cell>
          <cell r="AL26">
            <v>0</v>
          </cell>
          <cell r="AM26" t="e">
            <v>#N/A</v>
          </cell>
          <cell r="AS26">
            <v>0</v>
          </cell>
        </row>
        <row r="27">
          <cell r="C27" t="str">
            <v>Borrmann, Sarah V</v>
          </cell>
          <cell r="D27">
            <v>1988</v>
          </cell>
          <cell r="E27">
            <v>201</v>
          </cell>
          <cell r="H27">
            <v>15</v>
          </cell>
          <cell r="I27">
            <v>201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P27" t="str">
            <v>np</v>
          </cell>
          <cell r="Q27">
            <v>0</v>
          </cell>
          <cell r="R27" t="e">
            <v>#N/A</v>
          </cell>
          <cell r="S27" t="str">
            <v>np</v>
          </cell>
          <cell r="T27">
            <v>0</v>
          </cell>
          <cell r="U27" t="e">
            <v>#N/A</v>
          </cell>
          <cell r="V27" t="str">
            <v>np</v>
          </cell>
          <cell r="W27">
            <v>0</v>
          </cell>
          <cell r="X27" t="e">
            <v>#N/A</v>
          </cell>
          <cell r="Y27" t="str">
            <v>np</v>
          </cell>
          <cell r="Z27">
            <v>0</v>
          </cell>
          <cell r="AA27" t="e">
            <v>#N/A</v>
          </cell>
          <cell r="AB27" t="str">
            <v>np</v>
          </cell>
          <cell r="AC27">
            <v>0</v>
          </cell>
          <cell r="AD27" t="e">
            <v>#N/A</v>
          </cell>
          <cell r="AE27" t="str">
            <v>np</v>
          </cell>
          <cell r="AF27">
            <v>0</v>
          </cell>
          <cell r="AG27" t="e">
            <v>#N/A</v>
          </cell>
          <cell r="AH27" t="str">
            <v>np</v>
          </cell>
          <cell r="AI27">
            <v>0</v>
          </cell>
          <cell r="AJ27" t="e">
            <v>#N/A</v>
          </cell>
          <cell r="AK27" t="str">
            <v>np</v>
          </cell>
          <cell r="AL27">
            <v>0</v>
          </cell>
          <cell r="AM27" t="e">
            <v>#N/A</v>
          </cell>
          <cell r="AS27">
            <v>201</v>
          </cell>
        </row>
        <row r="28">
          <cell r="C28" t="str">
            <v>Aw, Justine M</v>
          </cell>
          <cell r="D28">
            <v>1985</v>
          </cell>
          <cell r="E28">
            <v>136</v>
          </cell>
          <cell r="H28">
            <v>21</v>
          </cell>
          <cell r="I28">
            <v>136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 t="str">
            <v>np</v>
          </cell>
          <cell r="O28">
            <v>0</v>
          </cell>
          <cell r="P28" t="str">
            <v>np</v>
          </cell>
          <cell r="Q28">
            <v>0</v>
          </cell>
          <cell r="R28" t="e">
            <v>#N/A</v>
          </cell>
          <cell r="S28" t="str">
            <v>np</v>
          </cell>
          <cell r="T28">
            <v>0</v>
          </cell>
          <cell r="U28" t="e">
            <v>#N/A</v>
          </cell>
          <cell r="V28" t="str">
            <v>np</v>
          </cell>
          <cell r="W28">
            <v>0</v>
          </cell>
          <cell r="X28" t="e">
            <v>#N/A</v>
          </cell>
          <cell r="Y28" t="str">
            <v>np</v>
          </cell>
          <cell r="Z28">
            <v>0</v>
          </cell>
          <cell r="AA28" t="e">
            <v>#N/A</v>
          </cell>
          <cell r="AB28" t="str">
            <v>np</v>
          </cell>
          <cell r="AC28">
            <v>0</v>
          </cell>
          <cell r="AD28" t="e">
            <v>#N/A</v>
          </cell>
          <cell r="AE28" t="str">
            <v>np</v>
          </cell>
          <cell r="AF28">
            <v>0</v>
          </cell>
          <cell r="AG28" t="e">
            <v>#N/A</v>
          </cell>
          <cell r="AH28" t="str">
            <v>np</v>
          </cell>
          <cell r="AI28">
            <v>0</v>
          </cell>
          <cell r="AJ28" t="e">
            <v>#N/A</v>
          </cell>
          <cell r="AK28" t="str">
            <v>np</v>
          </cell>
          <cell r="AL28">
            <v>0</v>
          </cell>
          <cell r="AM28" t="e">
            <v>#N/A</v>
          </cell>
          <cell r="AS28">
            <v>136</v>
          </cell>
        </row>
        <row r="29">
          <cell r="C29" t="str">
            <v>Siebert, Lillian</v>
          </cell>
          <cell r="D29">
            <v>1988</v>
          </cell>
          <cell r="E29">
            <v>135</v>
          </cell>
          <cell r="H29">
            <v>22</v>
          </cell>
          <cell r="I29">
            <v>135</v>
          </cell>
          <cell r="J29" t="str">
            <v>np</v>
          </cell>
          <cell r="K29">
            <v>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P29" t="str">
            <v>np</v>
          </cell>
          <cell r="Q29">
            <v>0</v>
          </cell>
          <cell r="R29" t="e">
            <v>#N/A</v>
          </cell>
          <cell r="S29" t="str">
            <v>np</v>
          </cell>
          <cell r="T29">
            <v>0</v>
          </cell>
          <cell r="U29" t="e">
            <v>#N/A</v>
          </cell>
          <cell r="V29" t="str">
            <v>np</v>
          </cell>
          <cell r="W29">
            <v>0</v>
          </cell>
          <cell r="X29" t="e">
            <v>#N/A</v>
          </cell>
          <cell r="Y29" t="str">
            <v>np</v>
          </cell>
          <cell r="Z29">
            <v>0</v>
          </cell>
          <cell r="AA29" t="e">
            <v>#N/A</v>
          </cell>
          <cell r="AB29" t="str">
            <v>np</v>
          </cell>
          <cell r="AC29">
            <v>0</v>
          </cell>
          <cell r="AD29" t="e">
            <v>#N/A</v>
          </cell>
          <cell r="AE29" t="str">
            <v>np</v>
          </cell>
          <cell r="AF29">
            <v>0</v>
          </cell>
          <cell r="AG29" t="e">
            <v>#N/A</v>
          </cell>
          <cell r="AH29" t="str">
            <v>np</v>
          </cell>
          <cell r="AI29">
            <v>0</v>
          </cell>
          <cell r="AJ29" t="e">
            <v>#N/A</v>
          </cell>
          <cell r="AK29" t="str">
            <v>np</v>
          </cell>
          <cell r="AL29">
            <v>0</v>
          </cell>
          <cell r="AM29" t="e">
            <v>#N/A</v>
          </cell>
          <cell r="AS29">
            <v>135</v>
          </cell>
        </row>
        <row r="30">
          <cell r="C30" t="str">
            <v>Landau, Katheryn I</v>
          </cell>
          <cell r="D30">
            <v>1987</v>
          </cell>
          <cell r="E30">
            <v>114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 t="str">
            <v>np</v>
          </cell>
          <cell r="M30">
            <v>0</v>
          </cell>
          <cell r="N30">
            <v>28</v>
          </cell>
          <cell r="O30">
            <v>114</v>
          </cell>
          <cell r="P30" t="str">
            <v>np</v>
          </cell>
          <cell r="Q30">
            <v>0</v>
          </cell>
          <cell r="R30" t="e">
            <v>#N/A</v>
          </cell>
          <cell r="S30" t="str">
            <v>np</v>
          </cell>
          <cell r="T30">
            <v>0</v>
          </cell>
          <cell r="U30" t="e">
            <v>#N/A</v>
          </cell>
          <cell r="V30" t="str">
            <v>np</v>
          </cell>
          <cell r="W30">
            <v>0</v>
          </cell>
          <cell r="X30" t="e">
            <v>#N/A</v>
          </cell>
          <cell r="Y30" t="str">
            <v>np</v>
          </cell>
          <cell r="Z30">
            <v>0</v>
          </cell>
          <cell r="AA30" t="e">
            <v>#N/A</v>
          </cell>
          <cell r="AB30" t="str">
            <v>np</v>
          </cell>
          <cell r="AC30">
            <v>0</v>
          </cell>
          <cell r="AD30" t="e">
            <v>#N/A</v>
          </cell>
          <cell r="AE30" t="str">
            <v>np</v>
          </cell>
          <cell r="AF30">
            <v>0</v>
          </cell>
          <cell r="AG30" t="e">
            <v>#N/A</v>
          </cell>
          <cell r="AH30" t="str">
            <v>np</v>
          </cell>
          <cell r="AI30">
            <v>0</v>
          </cell>
          <cell r="AJ30" t="e">
            <v>#N/A</v>
          </cell>
          <cell r="AK30" t="str">
            <v>np</v>
          </cell>
          <cell r="AL30">
            <v>0</v>
          </cell>
          <cell r="AM30" t="e">
            <v>#N/A</v>
          </cell>
          <cell r="AS30">
            <v>0</v>
          </cell>
        </row>
        <row r="31">
          <cell r="C31" t="str">
            <v>Barroso, Audrey</v>
          </cell>
          <cell r="D31">
            <v>1987</v>
          </cell>
          <cell r="E31">
            <v>110</v>
          </cell>
          <cell r="H31" t="str">
            <v>np</v>
          </cell>
          <cell r="I31">
            <v>0</v>
          </cell>
          <cell r="J31" t="str">
            <v>np</v>
          </cell>
          <cell r="K31">
            <v>0</v>
          </cell>
          <cell r="L31" t="str">
            <v>np</v>
          </cell>
          <cell r="M31">
            <v>0</v>
          </cell>
          <cell r="N31">
            <v>32</v>
          </cell>
          <cell r="O31">
            <v>110</v>
          </cell>
          <cell r="P31" t="str">
            <v>np</v>
          </cell>
          <cell r="Q31">
            <v>0</v>
          </cell>
          <cell r="R31" t="e">
            <v>#N/A</v>
          </cell>
          <cell r="S31" t="str">
            <v>np</v>
          </cell>
          <cell r="T31">
            <v>0</v>
          </cell>
          <cell r="U31" t="e">
            <v>#N/A</v>
          </cell>
          <cell r="V31" t="str">
            <v>np</v>
          </cell>
          <cell r="W31">
            <v>0</v>
          </cell>
          <cell r="X31" t="e">
            <v>#N/A</v>
          </cell>
          <cell r="Y31" t="str">
            <v>np</v>
          </cell>
          <cell r="Z31">
            <v>0</v>
          </cell>
          <cell r="AA31" t="e">
            <v>#N/A</v>
          </cell>
          <cell r="AB31" t="str">
            <v>np</v>
          </cell>
          <cell r="AC31">
            <v>0</v>
          </cell>
          <cell r="AD31" t="e">
            <v>#N/A</v>
          </cell>
          <cell r="AE31" t="str">
            <v>np</v>
          </cell>
          <cell r="AF31">
            <v>0</v>
          </cell>
          <cell r="AG31" t="e">
            <v>#N/A</v>
          </cell>
          <cell r="AH31" t="str">
            <v>np</v>
          </cell>
          <cell r="AI31">
            <v>0</v>
          </cell>
          <cell r="AJ31" t="e">
            <v>#N/A</v>
          </cell>
          <cell r="AK31" t="str">
            <v>np</v>
          </cell>
          <cell r="AL31">
            <v>0</v>
          </cell>
          <cell r="AM31" t="e">
            <v>#N/A</v>
          </cell>
          <cell r="AS31">
            <v>0</v>
          </cell>
        </row>
        <row r="33">
          <cell r="C33" t="str">
            <v>Group I International Points</v>
          </cell>
          <cell r="L33" t="str">
            <v>Place</v>
          </cell>
          <cell r="M33" t="str">
            <v>Points</v>
          </cell>
        </row>
        <row r="34">
          <cell r="C34" t="str">
            <v>Zagunis, Mariel</v>
          </cell>
          <cell r="D34" t="str">
            <v>Jr "A", Santiago, CUB, 2/23/00</v>
          </cell>
          <cell r="L34">
            <v>7</v>
          </cell>
          <cell r="M34">
            <v>828</v>
          </cell>
        </row>
        <row r="36">
          <cell r="C36" t="str">
            <v>Group II International Points</v>
          </cell>
          <cell r="L36" t="str">
            <v>Place</v>
          </cell>
          <cell r="M36" t="str">
            <v>Points</v>
          </cell>
        </row>
        <row r="37">
          <cell r="C37" t="str">
            <v>Jacobson, Emily</v>
          </cell>
          <cell r="D37" t="str">
            <v>Jr "A", Budapest, HUN, 1/5/01</v>
          </cell>
          <cell r="L37">
            <v>26</v>
          </cell>
          <cell r="M37">
            <v>366</v>
          </cell>
        </row>
        <row r="38">
          <cell r="C38" t="str">
            <v>Jacobson, Emily</v>
          </cell>
          <cell r="D38" t="str">
            <v>Cadet "B", Mülheim, GER, 1/27/01</v>
          </cell>
          <cell r="L38">
            <v>7</v>
          </cell>
          <cell r="M38">
            <v>345</v>
          </cell>
        </row>
        <row r="39">
          <cell r="C39" t="str">
            <v>Jacobson, Emily</v>
          </cell>
          <cell r="D39" t="str">
            <v>Sr. "B", Mülheim, GER, 1/28/01 (SF=0.722)</v>
          </cell>
          <cell r="L39">
            <v>8</v>
          </cell>
          <cell r="M39">
            <v>494.57</v>
          </cell>
        </row>
        <row r="40">
          <cell r="C40" t="str">
            <v>Jacobson, Emily</v>
          </cell>
          <cell r="D40" t="str">
            <v>Jr "A", Dourdan, FRA, 2/25/01</v>
          </cell>
          <cell r="L40">
            <v>12</v>
          </cell>
          <cell r="M40">
            <v>624</v>
          </cell>
        </row>
        <row r="41">
          <cell r="C41" t="str">
            <v>Jacobson, Emily</v>
          </cell>
          <cell r="D41" t="str">
            <v>Sr. "A", Budapest, HUN, 3/4/01 (SF=2.000)</v>
          </cell>
          <cell r="L41">
            <v>15</v>
          </cell>
          <cell r="M41">
            <v>1010</v>
          </cell>
        </row>
        <row r="42">
          <cell r="C42" t="str">
            <v>Jacobson, Emily</v>
          </cell>
          <cell r="D42" t="str">
            <v>Sr. "A", Peabody, MA, 4/1/01 (SF=2.000)</v>
          </cell>
          <cell r="L42">
            <v>29</v>
          </cell>
          <cell r="M42">
            <v>580</v>
          </cell>
        </row>
        <row r="43">
          <cell r="C43" t="str">
            <v>Jacobson, Emily</v>
          </cell>
          <cell r="D43" t="str">
            <v>Cadet Worlds, Gdansk, POL, 4/9/01</v>
          </cell>
          <cell r="L43">
            <v>17</v>
          </cell>
          <cell r="M43">
            <v>280</v>
          </cell>
        </row>
        <row r="44">
          <cell r="C44" t="str">
            <v>Jacobson, Emily</v>
          </cell>
          <cell r="D44" t="str">
            <v>Sr. "A", Tauberbischofsheim, GER, 6/9/01 (SF=2.000)</v>
          </cell>
          <cell r="L44">
            <v>30</v>
          </cell>
          <cell r="M44">
            <v>570</v>
          </cell>
        </row>
        <row r="45">
          <cell r="C45" t="str">
            <v>Jacobson, Emily</v>
          </cell>
          <cell r="D45" t="str">
            <v>Sr. "A", Havana, CUB, 6/24/01 (SF=1.476)</v>
          </cell>
          <cell r="L45">
            <v>12</v>
          </cell>
          <cell r="M45">
            <v>767.52</v>
          </cell>
        </row>
        <row r="46">
          <cell r="C46" t="str">
            <v>Parker, Sarah</v>
          </cell>
          <cell r="D46" t="str">
            <v>Sr. "B", Mülheim, GER, 1/28/01 (SF=0.722)</v>
          </cell>
          <cell r="L46">
            <v>15</v>
          </cell>
          <cell r="M46">
            <v>364.61</v>
          </cell>
        </row>
        <row r="47">
          <cell r="C47" t="str">
            <v>Parker, Sarah </v>
          </cell>
          <cell r="D47" t="str">
            <v>Cadet "B", Mülheim, GER, 1/27/01</v>
          </cell>
          <cell r="L47">
            <v>8</v>
          </cell>
          <cell r="M47">
            <v>342.5</v>
          </cell>
        </row>
        <row r="48">
          <cell r="C48" t="str">
            <v>Providenza, Valerie</v>
          </cell>
          <cell r="D48" t="str">
            <v>Jr "A", Arricia, ITA, 12/3/00</v>
          </cell>
          <cell r="L48">
            <v>17</v>
          </cell>
          <cell r="M48">
            <v>420</v>
          </cell>
        </row>
        <row r="49">
          <cell r="C49" t="str">
            <v>Providenza, Valerie</v>
          </cell>
          <cell r="D49" t="str">
            <v>Cadet "B", Mülheim, GER, 1/27/01</v>
          </cell>
          <cell r="L49">
            <v>11</v>
          </cell>
          <cell r="M49">
            <v>265</v>
          </cell>
        </row>
        <row r="50">
          <cell r="C50" t="str">
            <v>Providenza, Valerie</v>
          </cell>
          <cell r="D50" t="str">
            <v>Sr. "B", Mülheim, GER, 1/28/01 (SF=0.722)</v>
          </cell>
          <cell r="L50">
            <v>12</v>
          </cell>
          <cell r="M50">
            <v>375.44</v>
          </cell>
        </row>
        <row r="51">
          <cell r="C51" t="str">
            <v>Rake, Madeline</v>
          </cell>
          <cell r="D51" t="str">
            <v>Cadet "B", Mülheim, GER, 1/27/01</v>
          </cell>
          <cell r="L51">
            <v>31.5</v>
          </cell>
          <cell r="M51">
            <v>138.13</v>
          </cell>
        </row>
        <row r="52">
          <cell r="C52" t="str">
            <v>Rake, Madeline</v>
          </cell>
          <cell r="D52" t="str">
            <v>Sr. "B", Mülheim, GER, 1/28/01 (SF=0.722)</v>
          </cell>
          <cell r="L52">
            <v>31</v>
          </cell>
          <cell r="M52">
            <v>202.16</v>
          </cell>
        </row>
        <row r="53">
          <cell r="C53" t="str">
            <v>Zagunis, Mariel</v>
          </cell>
          <cell r="D53" t="str">
            <v>Sr. Worlds, Budapest, HUN, 7/2/00 (SF=2.000)</v>
          </cell>
          <cell r="L53">
            <v>31</v>
          </cell>
          <cell r="M53">
            <v>560</v>
          </cell>
        </row>
        <row r="54">
          <cell r="C54" t="str">
            <v>Zagunis, Mariel</v>
          </cell>
          <cell r="D54" t="str">
            <v>Jr "A", Arricia, ITA, 12/3/00</v>
          </cell>
          <cell r="L54">
            <v>8</v>
          </cell>
          <cell r="M54">
            <v>822</v>
          </cell>
        </row>
        <row r="55">
          <cell r="C55" t="str">
            <v>Zagunis, Mariel</v>
          </cell>
          <cell r="D55" t="str">
            <v>Jr "A", Budapest, HUN, 1/5/01</v>
          </cell>
          <cell r="L55">
            <v>23</v>
          </cell>
          <cell r="M55">
            <v>384</v>
          </cell>
        </row>
        <row r="56">
          <cell r="C56" t="str">
            <v>Zagunis, Mariel</v>
          </cell>
          <cell r="D56" t="str">
            <v>Sr. "A", Budapest, HUN, 3/4/01 (SF=2.000)</v>
          </cell>
          <cell r="L56">
            <v>16</v>
          </cell>
          <cell r="M56">
            <v>1000</v>
          </cell>
        </row>
        <row r="57">
          <cell r="C57" t="str">
            <v>Zagunis, Mariel</v>
          </cell>
          <cell r="D57" t="str">
            <v>Sr. "A", Foggia, ITA, 3/18/01 (SF=2.000)</v>
          </cell>
          <cell r="L57">
            <v>7</v>
          </cell>
          <cell r="M57">
            <v>1380</v>
          </cell>
        </row>
        <row r="58">
          <cell r="C58" t="str">
            <v>Zagunis, Mariel</v>
          </cell>
          <cell r="D58" t="str">
            <v>Sr. "A", Peabody, MA, 4/1/01 (SF=2.000)</v>
          </cell>
          <cell r="L58">
            <v>10</v>
          </cell>
          <cell r="M58">
            <v>1060</v>
          </cell>
        </row>
        <row r="59">
          <cell r="C59" t="str">
            <v>Zagunis, Mariel</v>
          </cell>
          <cell r="D59" t="str">
            <v>Cadet Worlds, Gdansk, POL, 4/9/01</v>
          </cell>
          <cell r="L59">
            <v>1</v>
          </cell>
          <cell r="M59">
            <v>800</v>
          </cell>
        </row>
        <row r="60">
          <cell r="C60" t="str">
            <v>Zagunis, Mariel</v>
          </cell>
          <cell r="D60" t="str">
            <v>Junior Worlds, Gdansk, POL, 4/12/01</v>
          </cell>
          <cell r="L60">
            <v>1</v>
          </cell>
          <cell r="M60">
            <v>1200</v>
          </cell>
        </row>
        <row r="61">
          <cell r="C61" t="str">
            <v>Zagunis, Mariel</v>
          </cell>
          <cell r="D61" t="str">
            <v>Sr. "A", Tauberbischofsheim, GER, 6/9/01 (SF=2.000)</v>
          </cell>
          <cell r="L61">
            <v>18</v>
          </cell>
          <cell r="M61">
            <v>690</v>
          </cell>
        </row>
        <row r="62">
          <cell r="C62" t="str">
            <v>Zagunis, Mariel</v>
          </cell>
          <cell r="D62" t="str">
            <v>Sr. "A", Havana, CUB, 6/24/01 (SF=1.476)</v>
          </cell>
          <cell r="L62">
            <v>17</v>
          </cell>
          <cell r="M62">
            <v>516.6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29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130</v>
      </c>
      <c r="H1" s="10"/>
      <c r="I1" s="9" t="s">
        <v>181</v>
      </c>
      <c r="J1" s="10"/>
      <c r="K1" s="9" t="s">
        <v>247</v>
      </c>
      <c r="L1" s="10"/>
      <c r="M1" s="15" t="s">
        <v>246</v>
      </c>
      <c r="N1" s="19"/>
      <c r="O1" s="20">
        <f>HLOOKUP(M1,'[2]Men''s Epée'!$H$1:$O$3,3,0)</f>
        <v>8</v>
      </c>
      <c r="P1" s="15" t="s">
        <v>128</v>
      </c>
      <c r="Q1" s="19"/>
      <c r="R1" s="20">
        <f>HLOOKUP(P1,'[2]Men''s Epée'!$H$1:$O$3,3,0)</f>
        <v>10</v>
      </c>
      <c r="S1" s="15" t="s">
        <v>129</v>
      </c>
      <c r="T1" s="19"/>
      <c r="U1" s="20">
        <f>HLOOKUP(S1,'[2]Men''s Epée'!$H$1:$O$3,3,0)</f>
        <v>12</v>
      </c>
      <c r="V1" s="15" t="s">
        <v>177</v>
      </c>
      <c r="W1" s="19"/>
      <c r="X1" s="20">
        <f>HLOOKUP(V1,'[2]Men''s Epée'!$H$1:$O$3,3,0)</f>
        <v>14</v>
      </c>
    </row>
    <row r="2" spans="1:34" s="11" customFormat="1" ht="18.75" customHeight="1">
      <c r="A2" s="7"/>
      <c r="B2" s="7"/>
      <c r="C2" s="12"/>
      <c r="D2" s="12"/>
      <c r="E2" s="8"/>
      <c r="F2" s="8"/>
      <c r="G2" s="13" t="s">
        <v>4</v>
      </c>
      <c r="H2" s="10" t="s">
        <v>131</v>
      </c>
      <c r="I2" s="13" t="s">
        <v>4</v>
      </c>
      <c r="J2" s="10" t="s">
        <v>182</v>
      </c>
      <c r="K2" s="13" t="s">
        <v>4</v>
      </c>
      <c r="L2" s="10" t="s">
        <v>248</v>
      </c>
      <c r="M2" s="15" t="str">
        <f ca="1">INDIRECT("'[CADET.XLS]Men''s Epée'!R2C"&amp;O1,FALSE)</f>
        <v>D</v>
      </c>
      <c r="N2" s="19" t="str">
        <f>IF(ISERROR(FIND("%",O2)),O2,LEFT(O2,FIND("%",O2)-1))</f>
        <v>Summer&lt;BR&gt;2001&lt;BR&gt;U16</v>
      </c>
      <c r="O2" s="14" t="str">
        <f ca="1">INDIRECT("'[CADET.XLS]Men''s Epée'!R2C"&amp;O1+1,FALSE)</f>
        <v>Summer&lt;BR&gt;2001&lt;BR&gt;U16</v>
      </c>
      <c r="P2" s="15" t="str">
        <f ca="1">INDIRECT("'[CADET.XLS]Men''s Epée'!R2C"&amp;R1,FALSE)</f>
        <v>D</v>
      </c>
      <c r="Q2" s="19" t="str">
        <f>IF(ISERROR(FIND("%",R2)),R2,LEFT(R2,FIND("%",R2)-1))</f>
        <v>Oct 2000&lt;BR&gt;CADET</v>
      </c>
      <c r="R2" s="14" t="str">
        <f ca="1">INDIRECT("'[CADET.XLS]Men''s Epée'!R2C"&amp;R1+1,FALSE)</f>
        <v>Oct 2000&lt;BR&gt;CADET%Oct 2001&lt;BR&gt;CADET</v>
      </c>
      <c r="S2" s="15" t="str">
        <f ca="1">INDIRECT("'[CADET.XLS]Men''s Epée'!R2C"&amp;U1,FALSE)</f>
        <v>D</v>
      </c>
      <c r="T2" s="19" t="str">
        <f>IF(ISERROR(FIND("%",U2)),U2,LEFT(U2,FIND("%",U2)-1))</f>
        <v>Nov 2000&lt;BR&gt;CADET</v>
      </c>
      <c r="U2" s="14" t="str">
        <f ca="1">INDIRECT("'[CADET.XLS]Men''s Epée'!R2C"&amp;U1+1,FALSE)</f>
        <v>Nov 2000&lt;BR&gt;CADET%Nov 2001&lt;BR&gt;CADET</v>
      </c>
      <c r="V2" s="15" t="str">
        <f ca="1">INDIRECT("'[CADET.XLS]Men''s Epée'!R2C"&amp;X1,FALSE)</f>
        <v>D</v>
      </c>
      <c r="W2" s="19" t="str">
        <f>IF(ISERROR(FIND("%",X2)),X2,LEFT(X2,FIND("%",X2)-1))</f>
        <v>2001 JO^s&lt;BR&gt;CADET</v>
      </c>
      <c r="X2" s="14" t="str">
        <f ca="1">INDIRECT("'[CADET.XLS]Men''s Epée'!R2C"&amp;X1+1,FALSE)</f>
        <v>2001 JO^s&lt;BR&gt;CADET%2002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5</v>
      </c>
      <c r="R3" s="14"/>
      <c r="S3" s="23">
        <f>COLUMN()</f>
        <v>19</v>
      </c>
      <c r="T3" s="24">
        <f>HLOOKUP(S2,PointTableHeader,2,FALSE)</f>
        <v>5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29">IF(E4=0,"",IF(E4=E3,A3,ROW()-3&amp;IF(E4=E5,"T","")))</f>
        <v>1</v>
      </c>
      <c r="B4" s="2" t="str">
        <f aca="true" t="shared" si="1" ref="B4:B29">IF(D4&gt;=U13Cutoff,"#"," ")</f>
        <v> </v>
      </c>
      <c r="C4" s="26" t="s">
        <v>10</v>
      </c>
      <c r="D4" s="1">
        <v>1987</v>
      </c>
      <c r="E4" s="3">
        <f aca="true" t="shared" si="2" ref="E4:E29">LARGE($Z4:$AF4,1)+LARGE($Z4:$AF4,2)+LARGE($Z4:$AF4,3)+LARGE($Z4:$AF4,4)</f>
        <v>525</v>
      </c>
      <c r="F4" s="3">
        <f aca="true" t="shared" si="3" ref="F4:F29">LARGE($Z4:$AB4,1)+LARGE($Z4:$AB4,2)</f>
        <v>322</v>
      </c>
      <c r="G4" s="4">
        <v>7</v>
      </c>
      <c r="H4" s="5">
        <f aca="true" t="shared" si="4" ref="H4:J6">IF(OR(G4&gt;=33,ISNUMBER(G4)=FALSE),0,VLOOKUP(G4,PointTable,H$3,TRUE))</f>
        <v>138</v>
      </c>
      <c r="I4" s="4">
        <v>2</v>
      </c>
      <c r="J4" s="5">
        <f t="shared" si="4"/>
        <v>184</v>
      </c>
      <c r="K4" s="4">
        <v>20</v>
      </c>
      <c r="L4" s="5">
        <f aca="true" t="shared" si="5" ref="L4:L29">IF(OR(K4&gt;=33,ISNUMBER(K4)=FALSE),0,VLOOKUP(K4,PointTable,L$3,TRUE))</f>
        <v>67</v>
      </c>
      <c r="M4" s="17">
        <f aca="true" t="shared" si="6" ref="M4:M29">IF(ISERROR(O4),"np",O4)</f>
        <v>21</v>
      </c>
      <c r="N4" s="18">
        <f aca="true" t="shared" si="7" ref="N4:N29">IF(OR(M4&gt;=33,ISNUMBER(M4)=FALSE),0,VLOOKUP(M4,PointTable,N$3,TRUE))</f>
        <v>136</v>
      </c>
      <c r="O4" s="16">
        <f>VLOOKUP($C4,'[2]Men''s Epée'!$C$4:$AS$110,O$1-2,FALSE)</f>
        <v>21</v>
      </c>
      <c r="P4" s="17" t="str">
        <f aca="true" t="shared" si="8" ref="P4:P29">IF(ISERROR(R4),"np",R4)</f>
        <v>np</v>
      </c>
      <c r="Q4" s="18">
        <f aca="true" t="shared" si="9" ref="Q4:Q29">IF(OR(P4&gt;=33,ISNUMBER(P4)=FALSE),0,VLOOKUP(P4,PointTable,Q$3,TRUE))</f>
        <v>0</v>
      </c>
      <c r="R4" s="16" t="str">
        <f>VLOOKUP($C4,'[2]Men''s Epée'!$C$4:$AS$110,R$1-2,FALSE)</f>
        <v>np</v>
      </c>
      <c r="S4" s="17" t="str">
        <f aca="true" t="shared" si="10" ref="S4:S29">IF(ISERROR(U4),"np",U4)</f>
        <v>np</v>
      </c>
      <c r="T4" s="18">
        <f aca="true" t="shared" si="11" ref="T4:T29">IF(OR(S4&gt;=33,ISNUMBER(S4)=FALSE),0,VLOOKUP(S4,PointTable,T$3,TRUE))</f>
        <v>0</v>
      </c>
      <c r="U4" s="16" t="str">
        <f>VLOOKUP($C4,'[2]Men''s Epée'!$C$4:$AS$110,U$1-2,FALSE)</f>
        <v>np</v>
      </c>
      <c r="V4" s="17" t="str">
        <f aca="true" t="shared" si="12" ref="V4:V29">IF(ISERROR(X4),"np",X4)</f>
        <v>np</v>
      </c>
      <c r="W4" s="18">
        <f aca="true" t="shared" si="13" ref="W4:W29">IF(OR(V4&gt;=33,ISNUMBER(V4)=FALSE),0,VLOOKUP(V4,PointTable,W$3,TRUE))</f>
        <v>0</v>
      </c>
      <c r="X4" s="16" t="str">
        <f>VLOOKUP($C4,'[2]Men''s Epée'!$C$4:$AS$110,X$1-2,FALSE)</f>
        <v>np</v>
      </c>
      <c r="Z4">
        <f>H4</f>
        <v>138</v>
      </c>
      <c r="AA4">
        <f>J4</f>
        <v>184</v>
      </c>
      <c r="AB4">
        <f>L4</f>
        <v>67</v>
      </c>
      <c r="AC4">
        <f>N4</f>
        <v>136</v>
      </c>
      <c r="AD4">
        <f>Q4</f>
        <v>0</v>
      </c>
      <c r="AE4">
        <f>T4</f>
        <v>0</v>
      </c>
      <c r="AF4">
        <f>W4</f>
        <v>0</v>
      </c>
      <c r="AH4" s="30"/>
    </row>
    <row r="5" spans="1:34" ht="13.5">
      <c r="A5" s="2" t="str">
        <f t="shared" si="0"/>
        <v>2</v>
      </c>
      <c r="B5" s="2" t="str">
        <f t="shared" si="1"/>
        <v> </v>
      </c>
      <c r="C5" s="26" t="s">
        <v>69</v>
      </c>
      <c r="D5" s="1">
        <v>1987</v>
      </c>
      <c r="E5" s="3">
        <f t="shared" si="2"/>
        <v>489</v>
      </c>
      <c r="F5" s="3">
        <f t="shared" si="3"/>
        <v>291</v>
      </c>
      <c r="G5" s="4">
        <v>2</v>
      </c>
      <c r="H5" s="5">
        <f t="shared" si="4"/>
        <v>184</v>
      </c>
      <c r="I5" s="4">
        <v>9</v>
      </c>
      <c r="J5" s="5">
        <f t="shared" si="4"/>
        <v>107</v>
      </c>
      <c r="K5" s="4">
        <v>23</v>
      </c>
      <c r="L5" s="5">
        <f t="shared" si="5"/>
        <v>64</v>
      </c>
      <c r="M5" s="17">
        <f t="shared" si="6"/>
        <v>23</v>
      </c>
      <c r="N5" s="18">
        <f t="shared" si="7"/>
        <v>134</v>
      </c>
      <c r="O5" s="16">
        <f>VLOOKUP($C5,'[2]Men''s Epée'!$C$4:$AS$110,O$1-2,FALSE)</f>
        <v>23</v>
      </c>
      <c r="P5" s="17" t="str">
        <f t="shared" si="8"/>
        <v>np</v>
      </c>
      <c r="Q5" s="18">
        <f t="shared" si="9"/>
        <v>0</v>
      </c>
      <c r="R5" s="16" t="str">
        <f>VLOOKUP($C5,'[2]Men''s Epée'!$C$4:$AS$110,R$1-2,FALSE)</f>
        <v>np</v>
      </c>
      <c r="S5" s="17" t="str">
        <f t="shared" si="10"/>
        <v>np</v>
      </c>
      <c r="T5" s="18">
        <f t="shared" si="11"/>
        <v>0</v>
      </c>
      <c r="U5" s="16" t="str">
        <f>VLOOKUP($C5,'[2]Men''s Epée'!$C$4:$AS$110,U$1-2,FALSE)</f>
        <v>np</v>
      </c>
      <c r="V5" s="17" t="str">
        <f t="shared" si="12"/>
        <v>np</v>
      </c>
      <c r="W5" s="18">
        <f t="shared" si="13"/>
        <v>0</v>
      </c>
      <c r="X5" s="16" t="str">
        <f>VLOOKUP($C5,'[2]Men''s Epée'!$C$4:$AS$110,X$1-2,FALSE)</f>
        <v>np</v>
      </c>
      <c r="Z5">
        <f>H5</f>
        <v>184</v>
      </c>
      <c r="AA5">
        <f>J5</f>
        <v>107</v>
      </c>
      <c r="AB5">
        <f>L5</f>
        <v>64</v>
      </c>
      <c r="AC5">
        <f>N5</f>
        <v>134</v>
      </c>
      <c r="AD5">
        <f>Q5</f>
        <v>0</v>
      </c>
      <c r="AE5">
        <f>T5</f>
        <v>0</v>
      </c>
      <c r="AF5">
        <f>W5</f>
        <v>0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26" t="s">
        <v>59</v>
      </c>
      <c r="D6" s="1">
        <v>1987</v>
      </c>
      <c r="E6" s="3">
        <f t="shared" si="2"/>
        <v>408</v>
      </c>
      <c r="F6" s="3">
        <f t="shared" si="3"/>
        <v>307</v>
      </c>
      <c r="G6" s="4">
        <v>3</v>
      </c>
      <c r="H6" s="5">
        <f t="shared" si="4"/>
        <v>170</v>
      </c>
      <c r="I6" s="4">
        <v>15</v>
      </c>
      <c r="J6" s="5">
        <f t="shared" si="4"/>
        <v>101</v>
      </c>
      <c r="K6" s="4">
        <v>8</v>
      </c>
      <c r="L6" s="5">
        <f t="shared" si="5"/>
        <v>137</v>
      </c>
      <c r="M6" s="17" t="str">
        <f t="shared" si="6"/>
        <v>np</v>
      </c>
      <c r="N6" s="18">
        <f t="shared" si="7"/>
        <v>0</v>
      </c>
      <c r="O6" s="16" t="e">
        <f>VLOOKUP($C6,'[2]Men''s Epée'!$C$4:$AS$110,O$1-2,FALSE)</f>
        <v>#N/A</v>
      </c>
      <c r="P6" s="17" t="str">
        <f t="shared" si="8"/>
        <v>np</v>
      </c>
      <c r="Q6" s="18">
        <f t="shared" si="9"/>
        <v>0</v>
      </c>
      <c r="R6" s="16" t="e">
        <f>VLOOKUP($C6,'[2]Men''s Epée'!$C$4:$AS$110,R$1-2,FALSE)</f>
        <v>#N/A</v>
      </c>
      <c r="S6" s="17" t="str">
        <f t="shared" si="10"/>
        <v>np</v>
      </c>
      <c r="T6" s="18">
        <f t="shared" si="11"/>
        <v>0</v>
      </c>
      <c r="U6" s="16" t="e">
        <f>VLOOKUP($C6,'[2]Men''s Epée'!$C$4:$AS$110,U$1-2,FALSE)</f>
        <v>#N/A</v>
      </c>
      <c r="V6" s="17" t="str">
        <f t="shared" si="12"/>
        <v>np</v>
      </c>
      <c r="W6" s="18">
        <f t="shared" si="13"/>
        <v>0</v>
      </c>
      <c r="X6" s="16" t="e">
        <f>VLOOKUP($C6,'[2]Men''s Epée'!$C$4:$AS$110,X$1-2,FALSE)</f>
        <v>#N/A</v>
      </c>
      <c r="Z6">
        <f>H6</f>
        <v>170</v>
      </c>
      <c r="AA6">
        <f>J6</f>
        <v>101</v>
      </c>
      <c r="AB6">
        <f>L6</f>
        <v>137</v>
      </c>
      <c r="AC6">
        <f>N6</f>
        <v>0</v>
      </c>
      <c r="AD6">
        <f>Q6</f>
        <v>0</v>
      </c>
      <c r="AE6">
        <f>T6</f>
        <v>0</v>
      </c>
      <c r="AF6">
        <f>W6</f>
        <v>0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60</v>
      </c>
      <c r="D7" s="1">
        <v>1987</v>
      </c>
      <c r="E7" s="3">
        <f t="shared" si="2"/>
        <v>377</v>
      </c>
      <c r="F7" s="3">
        <f t="shared" si="3"/>
        <v>240</v>
      </c>
      <c r="G7" s="4">
        <v>17</v>
      </c>
      <c r="H7" s="5">
        <f aca="true" t="shared" si="14" ref="H7:H29">IF(OR(G7&gt;=33,ISNUMBER(G7)=FALSE),0,VLOOKUP(G7,PointTable,H$3,TRUE))</f>
        <v>70</v>
      </c>
      <c r="I7" s="4">
        <v>3</v>
      </c>
      <c r="J7" s="5">
        <f aca="true" t="shared" si="15" ref="J7:J29">IF(OR(I7&gt;=33,ISNUMBER(I7)=FALSE),0,VLOOKUP(I7,PointTable,J$3,TRUE))</f>
        <v>170</v>
      </c>
      <c r="K7" s="4" t="s">
        <v>5</v>
      </c>
      <c r="L7" s="5">
        <f t="shared" si="5"/>
        <v>0</v>
      </c>
      <c r="M7" s="17">
        <f t="shared" si="6"/>
        <v>20</v>
      </c>
      <c r="N7" s="18">
        <f t="shared" si="7"/>
        <v>137</v>
      </c>
      <c r="O7" s="16">
        <f>VLOOKUP($C7,'[2]Men''s Epée'!$C$4:$AS$110,O$1-2,FALSE)</f>
        <v>20</v>
      </c>
      <c r="P7" s="17" t="str">
        <f t="shared" si="8"/>
        <v>np</v>
      </c>
      <c r="Q7" s="18">
        <f t="shared" si="9"/>
        <v>0</v>
      </c>
      <c r="R7" s="16" t="str">
        <f>VLOOKUP($C7,'[2]Men''s Epée'!$C$4:$AS$110,R$1-2,FALSE)</f>
        <v>np</v>
      </c>
      <c r="S7" s="17" t="str">
        <f t="shared" si="10"/>
        <v>np</v>
      </c>
      <c r="T7" s="18">
        <f t="shared" si="11"/>
        <v>0</v>
      </c>
      <c r="U7" s="16" t="str">
        <f>VLOOKUP($C7,'[2]Men''s Epée'!$C$4:$AS$110,U$1-2,FALSE)</f>
        <v>np</v>
      </c>
      <c r="V7" s="17" t="str">
        <f t="shared" si="12"/>
        <v>np</v>
      </c>
      <c r="W7" s="18">
        <f t="shared" si="13"/>
        <v>0</v>
      </c>
      <c r="X7" s="16" t="str">
        <f>VLOOKUP($C7,'[2]Men''s Epée'!$C$4:$AS$110,X$1-2,FALSE)</f>
        <v>np</v>
      </c>
      <c r="Z7">
        <f aca="true" t="shared" si="16" ref="Z7:Z28">H7</f>
        <v>70</v>
      </c>
      <c r="AA7">
        <f aca="true" t="shared" si="17" ref="AA7:AA28">J7</f>
        <v>170</v>
      </c>
      <c r="AB7">
        <f aca="true" t="shared" si="18" ref="AB7:AB28">L7</f>
        <v>0</v>
      </c>
      <c r="AC7">
        <f aca="true" t="shared" si="19" ref="AC7:AC28">N7</f>
        <v>137</v>
      </c>
      <c r="AD7">
        <f aca="true" t="shared" si="20" ref="AD7:AD28">Q7</f>
        <v>0</v>
      </c>
      <c r="AE7">
        <f aca="true" t="shared" si="21" ref="AE7:AE28">T7</f>
        <v>0</v>
      </c>
      <c r="AF7">
        <f aca="true" t="shared" si="22" ref="AF7:AF28">W7</f>
        <v>0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26" t="s">
        <v>12</v>
      </c>
      <c r="D8" s="1">
        <v>1988</v>
      </c>
      <c r="E8" s="3">
        <f t="shared" si="2"/>
        <v>305.5</v>
      </c>
      <c r="F8" s="3">
        <f t="shared" si="3"/>
        <v>243.5</v>
      </c>
      <c r="G8" s="4">
        <v>10.5</v>
      </c>
      <c r="H8" s="5">
        <f t="shared" si="14"/>
        <v>105.5</v>
      </c>
      <c r="I8" s="4">
        <v>7</v>
      </c>
      <c r="J8" s="5">
        <f t="shared" si="15"/>
        <v>138</v>
      </c>
      <c r="K8" s="4">
        <v>25</v>
      </c>
      <c r="L8" s="5">
        <f t="shared" si="5"/>
        <v>62</v>
      </c>
      <c r="M8" s="17" t="str">
        <f t="shared" si="6"/>
        <v>np</v>
      </c>
      <c r="N8" s="18">
        <f t="shared" si="7"/>
        <v>0</v>
      </c>
      <c r="O8" s="16" t="e">
        <f>VLOOKUP($C8,'[2]Men''s Epée'!$C$4:$AS$110,O$1-2,FALSE)</f>
        <v>#N/A</v>
      </c>
      <c r="P8" s="17" t="str">
        <f t="shared" si="8"/>
        <v>np</v>
      </c>
      <c r="Q8" s="18">
        <f t="shared" si="9"/>
        <v>0</v>
      </c>
      <c r="R8" s="16" t="e">
        <f>VLOOKUP($C8,'[2]Men''s Epée'!$C$4:$AS$110,R$1-2,FALSE)</f>
        <v>#N/A</v>
      </c>
      <c r="S8" s="17" t="str">
        <f t="shared" si="10"/>
        <v>np</v>
      </c>
      <c r="T8" s="18">
        <f t="shared" si="11"/>
        <v>0</v>
      </c>
      <c r="U8" s="16" t="e">
        <f>VLOOKUP($C8,'[2]Men''s Epée'!$C$4:$AS$110,U$1-2,FALSE)</f>
        <v>#N/A</v>
      </c>
      <c r="V8" s="17" t="str">
        <f t="shared" si="12"/>
        <v>np</v>
      </c>
      <c r="W8" s="18">
        <f t="shared" si="13"/>
        <v>0</v>
      </c>
      <c r="X8" s="16" t="e">
        <f>VLOOKUP($C8,'[2]Men''s Epée'!$C$4:$AS$110,X$1-2,FALSE)</f>
        <v>#N/A</v>
      </c>
      <c r="Z8">
        <f t="shared" si="16"/>
        <v>105.5</v>
      </c>
      <c r="AA8">
        <f t="shared" si="17"/>
        <v>138</v>
      </c>
      <c r="AB8">
        <f t="shared" si="18"/>
        <v>62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26" t="s">
        <v>11</v>
      </c>
      <c r="D9" s="1">
        <v>1987</v>
      </c>
      <c r="E9" s="3">
        <f t="shared" si="2"/>
        <v>240</v>
      </c>
      <c r="F9" s="3">
        <f t="shared" si="3"/>
        <v>240</v>
      </c>
      <c r="G9" s="4">
        <v>14</v>
      </c>
      <c r="H9" s="5">
        <f t="shared" si="14"/>
        <v>102</v>
      </c>
      <c r="I9" s="4" t="s">
        <v>5</v>
      </c>
      <c r="J9" s="5">
        <f t="shared" si="15"/>
        <v>0</v>
      </c>
      <c r="K9" s="4">
        <v>7</v>
      </c>
      <c r="L9" s="5">
        <f t="shared" si="5"/>
        <v>138</v>
      </c>
      <c r="M9" s="17" t="str">
        <f t="shared" si="6"/>
        <v>np</v>
      </c>
      <c r="N9" s="18">
        <f t="shared" si="7"/>
        <v>0</v>
      </c>
      <c r="O9" s="16" t="e">
        <f>VLOOKUP($C9,'[2]Men''s Epée'!$C$4:$AS$110,O$1-2,FALSE)</f>
        <v>#N/A</v>
      </c>
      <c r="P9" s="17" t="str">
        <f t="shared" si="8"/>
        <v>np</v>
      </c>
      <c r="Q9" s="18">
        <f t="shared" si="9"/>
        <v>0</v>
      </c>
      <c r="R9" s="16" t="e">
        <f>VLOOKUP($C9,'[2]Men''s Epée'!$C$4:$AS$110,R$1-2,FALSE)</f>
        <v>#N/A</v>
      </c>
      <c r="S9" s="17" t="str">
        <f t="shared" si="10"/>
        <v>np</v>
      </c>
      <c r="T9" s="18">
        <f t="shared" si="11"/>
        <v>0</v>
      </c>
      <c r="U9" s="16" t="e">
        <f>VLOOKUP($C9,'[2]Men''s Epée'!$C$4:$AS$110,U$1-2,FALSE)</f>
        <v>#N/A</v>
      </c>
      <c r="V9" s="17" t="str">
        <f t="shared" si="12"/>
        <v>np</v>
      </c>
      <c r="W9" s="18">
        <f t="shared" si="13"/>
        <v>0</v>
      </c>
      <c r="X9" s="16" t="e">
        <f>VLOOKUP($C9,'[2]Men''s Epée'!$C$4:$AS$110,X$1-2,FALSE)</f>
        <v>#N/A</v>
      </c>
      <c r="Z9">
        <f t="shared" si="16"/>
        <v>102</v>
      </c>
      <c r="AA9">
        <f t="shared" si="17"/>
        <v>0</v>
      </c>
      <c r="AB9">
        <f t="shared" si="18"/>
        <v>138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H9" s="30"/>
    </row>
    <row r="10" spans="1:34" ht="13.5">
      <c r="A10" s="2" t="str">
        <f t="shared" si="0"/>
        <v>7</v>
      </c>
      <c r="B10" s="2" t="str">
        <f t="shared" si="1"/>
        <v> </v>
      </c>
      <c r="C10" s="26" t="s">
        <v>272</v>
      </c>
      <c r="D10" s="1">
        <v>1987</v>
      </c>
      <c r="E10" s="3">
        <f t="shared" si="2"/>
        <v>213</v>
      </c>
      <c r="F10" s="3">
        <f t="shared" si="3"/>
        <v>101</v>
      </c>
      <c r="G10" s="4" t="s">
        <v>5</v>
      </c>
      <c r="H10" s="5">
        <f t="shared" si="14"/>
        <v>0</v>
      </c>
      <c r="I10" s="4" t="s">
        <v>5</v>
      </c>
      <c r="J10" s="5">
        <f t="shared" si="15"/>
        <v>0</v>
      </c>
      <c r="K10" s="4">
        <v>15</v>
      </c>
      <c r="L10" s="5">
        <f t="shared" si="5"/>
        <v>101</v>
      </c>
      <c r="M10" s="17">
        <f t="shared" si="6"/>
        <v>30</v>
      </c>
      <c r="N10" s="18">
        <f t="shared" si="7"/>
        <v>112</v>
      </c>
      <c r="O10" s="16">
        <f>VLOOKUP($C10,'[2]Men''s Epée'!$C$4:$AS$110,O$1-2,FALSE)</f>
        <v>30</v>
      </c>
      <c r="P10" s="17" t="str">
        <f t="shared" si="8"/>
        <v>np</v>
      </c>
      <c r="Q10" s="18">
        <f t="shared" si="9"/>
        <v>0</v>
      </c>
      <c r="R10" s="16" t="str">
        <f>VLOOKUP($C10,'[2]Men''s Epée'!$C$4:$AS$110,R$1-2,FALSE)</f>
        <v>np</v>
      </c>
      <c r="S10" s="17" t="str">
        <f t="shared" si="10"/>
        <v>np</v>
      </c>
      <c r="T10" s="18">
        <f t="shared" si="11"/>
        <v>0</v>
      </c>
      <c r="U10" s="16" t="str">
        <f>VLOOKUP($C10,'[2]Men''s Epée'!$C$4:$AS$110,U$1-2,FALSE)</f>
        <v>np</v>
      </c>
      <c r="V10" s="17" t="str">
        <f t="shared" si="12"/>
        <v>np</v>
      </c>
      <c r="W10" s="18">
        <f t="shared" si="13"/>
        <v>0</v>
      </c>
      <c r="X10" s="16" t="str">
        <f>VLOOKUP($C10,'[2]Men''s Epée'!$C$4:$AS$110,X$1-2,FALSE)</f>
        <v>np</v>
      </c>
      <c r="Z10">
        <f t="shared" si="16"/>
        <v>0</v>
      </c>
      <c r="AA10">
        <f t="shared" si="17"/>
        <v>0</v>
      </c>
      <c r="AB10">
        <f t="shared" si="18"/>
        <v>101</v>
      </c>
      <c r="AC10">
        <f t="shared" si="19"/>
        <v>112</v>
      </c>
      <c r="AD10">
        <f t="shared" si="20"/>
        <v>0</v>
      </c>
      <c r="AE10">
        <f t="shared" si="21"/>
        <v>0</v>
      </c>
      <c r="AF10">
        <f t="shared" si="22"/>
        <v>0</v>
      </c>
      <c r="AH10" s="30"/>
    </row>
    <row r="11" spans="1:34" ht="13.5">
      <c r="A11" s="2" t="str">
        <f t="shared" si="0"/>
        <v>8</v>
      </c>
      <c r="B11" s="2" t="str">
        <f t="shared" si="1"/>
        <v> </v>
      </c>
      <c r="C11" s="26" t="s">
        <v>217</v>
      </c>
      <c r="D11" s="1">
        <v>1987</v>
      </c>
      <c r="E11" s="3">
        <f t="shared" si="2"/>
        <v>173.5</v>
      </c>
      <c r="F11" s="3">
        <f t="shared" si="3"/>
        <v>173.5</v>
      </c>
      <c r="G11" s="4" t="s">
        <v>5</v>
      </c>
      <c r="H11" s="5">
        <f t="shared" si="14"/>
        <v>0</v>
      </c>
      <c r="I11" s="4">
        <v>18</v>
      </c>
      <c r="J11" s="5">
        <f t="shared" si="15"/>
        <v>69</v>
      </c>
      <c r="K11" s="4">
        <v>11.5</v>
      </c>
      <c r="L11" s="5">
        <f t="shared" si="5"/>
        <v>104.5</v>
      </c>
      <c r="M11" s="17" t="str">
        <f t="shared" si="6"/>
        <v>np</v>
      </c>
      <c r="N11" s="18">
        <f t="shared" si="7"/>
        <v>0</v>
      </c>
      <c r="O11" s="16" t="e">
        <f>VLOOKUP($C11,'[2]Men''s Epée'!$C$4:$AS$110,O$1-2,FALSE)</f>
        <v>#N/A</v>
      </c>
      <c r="P11" s="17" t="str">
        <f t="shared" si="8"/>
        <v>np</v>
      </c>
      <c r="Q11" s="18">
        <f t="shared" si="9"/>
        <v>0</v>
      </c>
      <c r="R11" s="16" t="e">
        <f>VLOOKUP($C11,'[2]Men''s Epée'!$C$4:$AS$110,R$1-2,FALSE)</f>
        <v>#N/A</v>
      </c>
      <c r="S11" s="17" t="str">
        <f t="shared" si="10"/>
        <v>np</v>
      </c>
      <c r="T11" s="18">
        <f t="shared" si="11"/>
        <v>0</v>
      </c>
      <c r="U11" s="16" t="e">
        <f>VLOOKUP($C11,'[2]Men''s Epée'!$C$4:$AS$110,U$1-2,FALSE)</f>
        <v>#N/A</v>
      </c>
      <c r="V11" s="17" t="str">
        <f t="shared" si="12"/>
        <v>np</v>
      </c>
      <c r="W11" s="18">
        <f t="shared" si="13"/>
        <v>0</v>
      </c>
      <c r="X11" s="16" t="e">
        <f>VLOOKUP($C11,'[2]Men''s Epée'!$C$4:$AS$110,X$1-2,FALSE)</f>
        <v>#N/A</v>
      </c>
      <c r="Z11">
        <f t="shared" si="16"/>
        <v>0</v>
      </c>
      <c r="AA11">
        <f t="shared" si="17"/>
        <v>69</v>
      </c>
      <c r="AB11">
        <f t="shared" si="18"/>
        <v>104.5</v>
      </c>
      <c r="AC11">
        <f t="shared" si="19"/>
        <v>0</v>
      </c>
      <c r="AD11">
        <f t="shared" si="20"/>
        <v>0</v>
      </c>
      <c r="AE11">
        <f t="shared" si="21"/>
        <v>0</v>
      </c>
      <c r="AF11">
        <f t="shared" si="22"/>
        <v>0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146</v>
      </c>
      <c r="D12" s="1">
        <v>1987</v>
      </c>
      <c r="E12" s="3">
        <f t="shared" si="2"/>
        <v>134</v>
      </c>
      <c r="F12" s="3">
        <f t="shared" si="3"/>
        <v>134</v>
      </c>
      <c r="G12" s="4">
        <v>23</v>
      </c>
      <c r="H12" s="5">
        <f t="shared" si="14"/>
        <v>64</v>
      </c>
      <c r="I12" s="4" t="s">
        <v>5</v>
      </c>
      <c r="J12" s="5">
        <f t="shared" si="15"/>
        <v>0</v>
      </c>
      <c r="K12" s="4">
        <v>17</v>
      </c>
      <c r="L12" s="5">
        <f t="shared" si="5"/>
        <v>70</v>
      </c>
      <c r="M12" s="17" t="str">
        <f t="shared" si="6"/>
        <v>np</v>
      </c>
      <c r="N12" s="18">
        <f t="shared" si="7"/>
        <v>0</v>
      </c>
      <c r="O12" s="16" t="e">
        <f>VLOOKUP($C12,'[2]Men''s Epée'!$C$4:$AS$110,O$1-2,FALSE)</f>
        <v>#N/A</v>
      </c>
      <c r="P12" s="17" t="str">
        <f t="shared" si="8"/>
        <v>np</v>
      </c>
      <c r="Q12" s="18">
        <f t="shared" si="9"/>
        <v>0</v>
      </c>
      <c r="R12" s="16" t="e">
        <f>VLOOKUP($C12,'[2]Men''s Epée'!$C$4:$AS$110,R$1-2,FALSE)</f>
        <v>#N/A</v>
      </c>
      <c r="S12" s="17" t="str">
        <f t="shared" si="10"/>
        <v>np</v>
      </c>
      <c r="T12" s="18">
        <f t="shared" si="11"/>
        <v>0</v>
      </c>
      <c r="U12" s="16" t="e">
        <f>VLOOKUP($C12,'[2]Men''s Epée'!$C$4:$AS$110,U$1-2,FALSE)</f>
        <v>#N/A</v>
      </c>
      <c r="V12" s="17" t="str">
        <f t="shared" si="12"/>
        <v>np</v>
      </c>
      <c r="W12" s="18">
        <f t="shared" si="13"/>
        <v>0</v>
      </c>
      <c r="X12" s="16" t="e">
        <f>VLOOKUP($C12,'[2]Men''s Epée'!$C$4:$AS$110,X$1-2,FALSE)</f>
        <v>#N/A</v>
      </c>
      <c r="Z12">
        <f t="shared" si="16"/>
        <v>64</v>
      </c>
      <c r="AA12">
        <f t="shared" si="17"/>
        <v>0</v>
      </c>
      <c r="AB12">
        <f t="shared" si="18"/>
        <v>70</v>
      </c>
      <c r="AC12">
        <f t="shared" si="19"/>
        <v>0</v>
      </c>
      <c r="AD12">
        <f t="shared" si="20"/>
        <v>0</v>
      </c>
      <c r="AE12">
        <f t="shared" si="21"/>
        <v>0</v>
      </c>
      <c r="AF12">
        <f t="shared" si="22"/>
        <v>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147</v>
      </c>
      <c r="D13" s="1">
        <v>1987</v>
      </c>
      <c r="E13" s="3">
        <f t="shared" si="2"/>
        <v>124</v>
      </c>
      <c r="F13" s="3">
        <f t="shared" si="3"/>
        <v>124</v>
      </c>
      <c r="G13" s="4">
        <v>22</v>
      </c>
      <c r="H13" s="5">
        <f t="shared" si="14"/>
        <v>65</v>
      </c>
      <c r="I13" s="4" t="s">
        <v>5</v>
      </c>
      <c r="J13" s="5">
        <f t="shared" si="15"/>
        <v>0</v>
      </c>
      <c r="K13" s="4">
        <v>28</v>
      </c>
      <c r="L13" s="5">
        <f t="shared" si="5"/>
        <v>59</v>
      </c>
      <c r="M13" s="17" t="str">
        <f t="shared" si="6"/>
        <v>np</v>
      </c>
      <c r="N13" s="18">
        <f t="shared" si="7"/>
        <v>0</v>
      </c>
      <c r="O13" s="16" t="e">
        <f>VLOOKUP($C13,'[2]Men''s Epée'!$C$4:$AS$110,O$1-2,FALSE)</f>
        <v>#N/A</v>
      </c>
      <c r="P13" s="17" t="str">
        <f t="shared" si="8"/>
        <v>np</v>
      </c>
      <c r="Q13" s="18">
        <f t="shared" si="9"/>
        <v>0</v>
      </c>
      <c r="R13" s="16" t="e">
        <f>VLOOKUP($C13,'[2]Men''s Epée'!$C$4:$AS$110,R$1-2,FALSE)</f>
        <v>#N/A</v>
      </c>
      <c r="S13" s="17" t="str">
        <f t="shared" si="10"/>
        <v>np</v>
      </c>
      <c r="T13" s="18">
        <f t="shared" si="11"/>
        <v>0</v>
      </c>
      <c r="U13" s="16" t="e">
        <f>VLOOKUP($C13,'[2]Men''s Epée'!$C$4:$AS$110,U$1-2,FALSE)</f>
        <v>#N/A</v>
      </c>
      <c r="V13" s="17" t="str">
        <f t="shared" si="12"/>
        <v>np</v>
      </c>
      <c r="W13" s="18">
        <f t="shared" si="13"/>
        <v>0</v>
      </c>
      <c r="X13" s="16" t="e">
        <f>VLOOKUP($C13,'[2]Men''s Epée'!$C$4:$AS$110,X$1-2,FALSE)</f>
        <v>#N/A</v>
      </c>
      <c r="Z13">
        <f t="shared" si="16"/>
        <v>65</v>
      </c>
      <c r="AA13">
        <f t="shared" si="17"/>
        <v>0</v>
      </c>
      <c r="AB13">
        <f t="shared" si="18"/>
        <v>59</v>
      </c>
      <c r="AC13">
        <f t="shared" si="19"/>
        <v>0</v>
      </c>
      <c r="AD13">
        <f t="shared" si="20"/>
        <v>0</v>
      </c>
      <c r="AE13">
        <f t="shared" si="21"/>
        <v>0</v>
      </c>
      <c r="AF13">
        <f t="shared" si="22"/>
        <v>0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149</v>
      </c>
      <c r="D14" s="1">
        <v>1987</v>
      </c>
      <c r="E14" s="3">
        <f t="shared" si="2"/>
        <v>119</v>
      </c>
      <c r="F14" s="3">
        <f t="shared" si="3"/>
        <v>119</v>
      </c>
      <c r="G14" s="4">
        <v>31</v>
      </c>
      <c r="H14" s="5">
        <f t="shared" si="14"/>
        <v>56</v>
      </c>
      <c r="I14" s="4">
        <v>24</v>
      </c>
      <c r="J14" s="5">
        <f t="shared" si="15"/>
        <v>63</v>
      </c>
      <c r="K14" s="4" t="s">
        <v>5</v>
      </c>
      <c r="L14" s="5">
        <f t="shared" si="5"/>
        <v>0</v>
      </c>
      <c r="M14" s="17" t="str">
        <f t="shared" si="6"/>
        <v>np</v>
      </c>
      <c r="N14" s="18">
        <f t="shared" si="7"/>
        <v>0</v>
      </c>
      <c r="O14" s="16" t="e">
        <f>VLOOKUP($C14,'[2]Men''s Epée'!$C$4:$AS$110,O$1-2,FALSE)</f>
        <v>#N/A</v>
      </c>
      <c r="P14" s="17" t="str">
        <f t="shared" si="8"/>
        <v>np</v>
      </c>
      <c r="Q14" s="18">
        <f t="shared" si="9"/>
        <v>0</v>
      </c>
      <c r="R14" s="16" t="e">
        <f>VLOOKUP($C14,'[2]Men''s Epée'!$C$4:$AS$110,R$1-2,FALSE)</f>
        <v>#N/A</v>
      </c>
      <c r="S14" s="17" t="str">
        <f t="shared" si="10"/>
        <v>np</v>
      </c>
      <c r="T14" s="18">
        <f t="shared" si="11"/>
        <v>0</v>
      </c>
      <c r="U14" s="16" t="e">
        <f>VLOOKUP($C14,'[2]Men''s Epée'!$C$4:$AS$110,U$1-2,FALSE)</f>
        <v>#N/A</v>
      </c>
      <c r="V14" s="17" t="str">
        <f t="shared" si="12"/>
        <v>np</v>
      </c>
      <c r="W14" s="18">
        <f t="shared" si="13"/>
        <v>0</v>
      </c>
      <c r="X14" s="16" t="e">
        <f>VLOOKUP($C14,'[2]Men''s Epée'!$C$4:$AS$110,X$1-2,FALSE)</f>
        <v>#N/A</v>
      </c>
      <c r="Z14">
        <f t="shared" si="16"/>
        <v>56</v>
      </c>
      <c r="AA14">
        <f t="shared" si="17"/>
        <v>63</v>
      </c>
      <c r="AB14">
        <f t="shared" si="18"/>
        <v>0</v>
      </c>
      <c r="AC14">
        <f t="shared" si="19"/>
        <v>0</v>
      </c>
      <c r="AD14">
        <f t="shared" si="20"/>
        <v>0</v>
      </c>
      <c r="AE14">
        <f t="shared" si="21"/>
        <v>0</v>
      </c>
      <c r="AF14">
        <f t="shared" si="22"/>
        <v>0</v>
      </c>
      <c r="AH14" s="30"/>
    </row>
    <row r="15" spans="1:34" ht="13.5">
      <c r="A15" s="2" t="str">
        <f t="shared" si="0"/>
        <v>12</v>
      </c>
      <c r="B15" s="2" t="str">
        <f t="shared" si="1"/>
        <v> </v>
      </c>
      <c r="C15" s="34" t="s">
        <v>292</v>
      </c>
      <c r="D15" s="35">
        <v>1987</v>
      </c>
      <c r="E15" s="3">
        <f t="shared" si="2"/>
        <v>111</v>
      </c>
      <c r="F15" s="3">
        <f t="shared" si="3"/>
        <v>0</v>
      </c>
      <c r="G15" s="4" t="s">
        <v>5</v>
      </c>
      <c r="H15" s="5">
        <f t="shared" si="14"/>
        <v>0</v>
      </c>
      <c r="I15" s="4" t="s">
        <v>5</v>
      </c>
      <c r="J15" s="5">
        <f t="shared" si="15"/>
        <v>0</v>
      </c>
      <c r="K15" s="4" t="s">
        <v>5</v>
      </c>
      <c r="L15" s="5">
        <f t="shared" si="5"/>
        <v>0</v>
      </c>
      <c r="M15" s="17">
        <f t="shared" si="6"/>
        <v>31</v>
      </c>
      <c r="N15" s="18">
        <f t="shared" si="7"/>
        <v>111</v>
      </c>
      <c r="O15" s="16">
        <f>VLOOKUP($C15,'[2]Men''s Epée'!$C$4:$AS$110,O$1-2,FALSE)</f>
        <v>31</v>
      </c>
      <c r="P15" s="17" t="str">
        <f t="shared" si="8"/>
        <v>np</v>
      </c>
      <c r="Q15" s="18">
        <f t="shared" si="9"/>
        <v>0</v>
      </c>
      <c r="R15" s="16" t="str">
        <f>VLOOKUP($C15,'[2]Men''s Epée'!$C$4:$AS$110,R$1-2,FALSE)</f>
        <v>np</v>
      </c>
      <c r="S15" s="17" t="str">
        <f t="shared" si="10"/>
        <v>np</v>
      </c>
      <c r="T15" s="18">
        <f t="shared" si="11"/>
        <v>0</v>
      </c>
      <c r="U15" s="16" t="str">
        <f>VLOOKUP($C15,'[2]Men''s Epée'!$C$4:$AS$110,U$1-2,FALSE)</f>
        <v>np</v>
      </c>
      <c r="V15" s="17" t="str">
        <f t="shared" si="12"/>
        <v>np</v>
      </c>
      <c r="W15" s="18">
        <f t="shared" si="13"/>
        <v>0</v>
      </c>
      <c r="X15" s="16" t="str">
        <f>VLOOKUP($C15,'[2]Men''s Epée'!$C$4:$AS$110,X$1-2,FALSE)</f>
        <v>np</v>
      </c>
      <c r="Z15">
        <f t="shared" si="16"/>
        <v>0</v>
      </c>
      <c r="AA15">
        <f t="shared" si="17"/>
        <v>0</v>
      </c>
      <c r="AB15">
        <f t="shared" si="18"/>
        <v>0</v>
      </c>
      <c r="AC15">
        <f t="shared" si="19"/>
        <v>111</v>
      </c>
      <c r="AD15">
        <f t="shared" si="20"/>
        <v>0</v>
      </c>
      <c r="AE15">
        <f t="shared" si="21"/>
        <v>0</v>
      </c>
      <c r="AF15">
        <f t="shared" si="22"/>
        <v>0</v>
      </c>
      <c r="AH15" s="30"/>
    </row>
    <row r="16" spans="1:34" ht="13.5">
      <c r="A16" s="2" t="str">
        <f t="shared" si="0"/>
        <v>13</v>
      </c>
      <c r="B16" s="2" t="str">
        <f t="shared" si="1"/>
        <v> </v>
      </c>
      <c r="C16" s="26" t="s">
        <v>123</v>
      </c>
      <c r="D16" s="1">
        <v>1988</v>
      </c>
      <c r="E16" s="3">
        <f t="shared" si="2"/>
        <v>104</v>
      </c>
      <c r="F16" s="3">
        <f t="shared" si="3"/>
        <v>104</v>
      </c>
      <c r="G16" s="4" t="s">
        <v>5</v>
      </c>
      <c r="H16" s="5">
        <f t="shared" si="14"/>
        <v>0</v>
      </c>
      <c r="I16" s="4">
        <v>12</v>
      </c>
      <c r="J16" s="5">
        <f t="shared" si="15"/>
        <v>104</v>
      </c>
      <c r="K16" s="4" t="s">
        <v>5</v>
      </c>
      <c r="L16" s="5">
        <f t="shared" si="5"/>
        <v>0</v>
      </c>
      <c r="M16" s="17" t="str">
        <f t="shared" si="6"/>
        <v>np</v>
      </c>
      <c r="N16" s="18">
        <f t="shared" si="7"/>
        <v>0</v>
      </c>
      <c r="O16" s="16" t="e">
        <f>VLOOKUP($C16,'[2]Men''s Epée'!$C$4:$AS$110,O$1-2,FALSE)</f>
        <v>#N/A</v>
      </c>
      <c r="P16" s="17" t="str">
        <f t="shared" si="8"/>
        <v>np</v>
      </c>
      <c r="Q16" s="18">
        <f t="shared" si="9"/>
        <v>0</v>
      </c>
      <c r="R16" s="16" t="e">
        <f>VLOOKUP($C16,'[2]Men''s Epée'!$C$4:$AS$110,R$1-2,FALSE)</f>
        <v>#N/A</v>
      </c>
      <c r="S16" s="17" t="str">
        <f t="shared" si="10"/>
        <v>np</v>
      </c>
      <c r="T16" s="18">
        <f t="shared" si="11"/>
        <v>0</v>
      </c>
      <c r="U16" s="16" t="e">
        <f>VLOOKUP($C16,'[2]Men''s Epée'!$C$4:$AS$110,U$1-2,FALSE)</f>
        <v>#N/A</v>
      </c>
      <c r="V16" s="17" t="str">
        <f t="shared" si="12"/>
        <v>np</v>
      </c>
      <c r="W16" s="18">
        <f t="shared" si="13"/>
        <v>0</v>
      </c>
      <c r="X16" s="16" t="e">
        <f>VLOOKUP($C16,'[2]Men''s Epée'!$C$4:$AS$110,X$1-2,FALSE)</f>
        <v>#N/A</v>
      </c>
      <c r="Z16">
        <f t="shared" si="16"/>
        <v>0</v>
      </c>
      <c r="AA16">
        <f t="shared" si="17"/>
        <v>104</v>
      </c>
      <c r="AB16">
        <f t="shared" si="18"/>
        <v>0</v>
      </c>
      <c r="AC16">
        <f t="shared" si="19"/>
        <v>0</v>
      </c>
      <c r="AD16">
        <f t="shared" si="20"/>
        <v>0</v>
      </c>
      <c r="AE16">
        <f t="shared" si="21"/>
        <v>0</v>
      </c>
      <c r="AF16">
        <f t="shared" si="22"/>
        <v>0</v>
      </c>
      <c r="AH16" s="30"/>
    </row>
    <row r="17" spans="1:34" ht="13.5">
      <c r="A17" s="2" t="str">
        <f t="shared" si="0"/>
        <v>14T</v>
      </c>
      <c r="B17" s="2" t="str">
        <f t="shared" si="1"/>
        <v> </v>
      </c>
      <c r="C17" s="26" t="s">
        <v>31</v>
      </c>
      <c r="D17" s="1">
        <v>1988</v>
      </c>
      <c r="E17" s="3">
        <f t="shared" si="2"/>
        <v>100</v>
      </c>
      <c r="F17" s="3">
        <f t="shared" si="3"/>
        <v>100</v>
      </c>
      <c r="G17" s="4">
        <v>16</v>
      </c>
      <c r="H17" s="5">
        <f t="shared" si="14"/>
        <v>100</v>
      </c>
      <c r="I17" s="4" t="s">
        <v>5</v>
      </c>
      <c r="J17" s="5">
        <f t="shared" si="15"/>
        <v>0</v>
      </c>
      <c r="K17" s="4" t="s">
        <v>5</v>
      </c>
      <c r="L17" s="5">
        <f t="shared" si="5"/>
        <v>0</v>
      </c>
      <c r="M17" s="17" t="str">
        <f t="shared" si="6"/>
        <v>np</v>
      </c>
      <c r="N17" s="18">
        <f t="shared" si="7"/>
        <v>0</v>
      </c>
      <c r="O17" s="16" t="e">
        <f>VLOOKUP($C17,'[2]Men''s Epée'!$C$4:$AS$110,O$1-2,FALSE)</f>
        <v>#N/A</v>
      </c>
      <c r="P17" s="17" t="str">
        <f t="shared" si="8"/>
        <v>np</v>
      </c>
      <c r="Q17" s="18">
        <f t="shared" si="9"/>
        <v>0</v>
      </c>
      <c r="R17" s="16" t="e">
        <f>VLOOKUP($C17,'[2]Men''s Epée'!$C$4:$AS$110,R$1-2,FALSE)</f>
        <v>#N/A</v>
      </c>
      <c r="S17" s="17" t="str">
        <f t="shared" si="10"/>
        <v>np</v>
      </c>
      <c r="T17" s="18">
        <f t="shared" si="11"/>
        <v>0</v>
      </c>
      <c r="U17" s="16" t="e">
        <f>VLOOKUP($C17,'[2]Men''s Epée'!$C$4:$AS$110,U$1-2,FALSE)</f>
        <v>#N/A</v>
      </c>
      <c r="V17" s="17" t="str">
        <f t="shared" si="12"/>
        <v>np</v>
      </c>
      <c r="W17" s="18">
        <f t="shared" si="13"/>
        <v>0</v>
      </c>
      <c r="X17" s="16" t="e">
        <f>VLOOKUP($C17,'[2]Men''s Epée'!$C$4:$AS$110,X$1-2,FALSE)</f>
        <v>#N/A</v>
      </c>
      <c r="Z17">
        <f t="shared" si="16"/>
        <v>100</v>
      </c>
      <c r="AA17">
        <f t="shared" si="17"/>
        <v>0</v>
      </c>
      <c r="AB17">
        <f t="shared" si="18"/>
        <v>0</v>
      </c>
      <c r="AC17">
        <f t="shared" si="19"/>
        <v>0</v>
      </c>
      <c r="AD17">
        <f t="shared" si="20"/>
        <v>0</v>
      </c>
      <c r="AE17">
        <f t="shared" si="21"/>
        <v>0</v>
      </c>
      <c r="AF17">
        <f t="shared" si="22"/>
        <v>0</v>
      </c>
      <c r="AH17" s="30"/>
    </row>
    <row r="18" spans="1:34" ht="13.5">
      <c r="A18" s="2" t="str">
        <f t="shared" si="0"/>
        <v>14T</v>
      </c>
      <c r="B18" s="2" t="str">
        <f t="shared" si="1"/>
        <v> </v>
      </c>
      <c r="C18" s="26" t="s">
        <v>216</v>
      </c>
      <c r="D18" s="1">
        <v>1987</v>
      </c>
      <c r="E18" s="3">
        <f t="shared" si="2"/>
        <v>100</v>
      </c>
      <c r="F18" s="3">
        <f t="shared" si="3"/>
        <v>100</v>
      </c>
      <c r="G18" s="4" t="s">
        <v>5</v>
      </c>
      <c r="H18" s="5">
        <f t="shared" si="14"/>
        <v>0</v>
      </c>
      <c r="I18" s="4">
        <v>16</v>
      </c>
      <c r="J18" s="5">
        <f t="shared" si="15"/>
        <v>100</v>
      </c>
      <c r="K18" s="4" t="s">
        <v>5</v>
      </c>
      <c r="L18" s="5">
        <f t="shared" si="5"/>
        <v>0</v>
      </c>
      <c r="M18" s="17" t="str">
        <f t="shared" si="6"/>
        <v>np</v>
      </c>
      <c r="N18" s="18">
        <f t="shared" si="7"/>
        <v>0</v>
      </c>
      <c r="O18" s="16" t="e">
        <f>VLOOKUP($C18,'[2]Men''s Epée'!$C$4:$AS$110,O$1-2,FALSE)</f>
        <v>#N/A</v>
      </c>
      <c r="P18" s="17" t="str">
        <f t="shared" si="8"/>
        <v>np</v>
      </c>
      <c r="Q18" s="18">
        <f t="shared" si="9"/>
        <v>0</v>
      </c>
      <c r="R18" s="16" t="e">
        <f>VLOOKUP($C18,'[2]Men''s Epée'!$C$4:$AS$110,R$1-2,FALSE)</f>
        <v>#N/A</v>
      </c>
      <c r="S18" s="17" t="str">
        <f t="shared" si="10"/>
        <v>np</v>
      </c>
      <c r="T18" s="18">
        <f t="shared" si="11"/>
        <v>0</v>
      </c>
      <c r="U18" s="16" t="e">
        <f>VLOOKUP($C18,'[2]Men''s Epée'!$C$4:$AS$110,U$1-2,FALSE)</f>
        <v>#N/A</v>
      </c>
      <c r="V18" s="17" t="str">
        <f t="shared" si="12"/>
        <v>np</v>
      </c>
      <c r="W18" s="18">
        <f t="shared" si="13"/>
        <v>0</v>
      </c>
      <c r="X18" s="16" t="e">
        <f>VLOOKUP($C18,'[2]Men''s Epée'!$C$4:$AS$110,X$1-2,FALSE)</f>
        <v>#N/A</v>
      </c>
      <c r="Z18">
        <f t="shared" si="16"/>
        <v>0</v>
      </c>
      <c r="AA18">
        <f t="shared" si="17"/>
        <v>100</v>
      </c>
      <c r="AB18">
        <f t="shared" si="18"/>
        <v>0</v>
      </c>
      <c r="AC18">
        <f t="shared" si="19"/>
        <v>0</v>
      </c>
      <c r="AD18">
        <f t="shared" si="20"/>
        <v>0</v>
      </c>
      <c r="AE18">
        <f t="shared" si="21"/>
        <v>0</v>
      </c>
      <c r="AF18">
        <f t="shared" si="22"/>
        <v>0</v>
      </c>
      <c r="AH18" s="30"/>
    </row>
    <row r="19" spans="1:34" ht="13.5">
      <c r="A19" s="2" t="str">
        <f t="shared" si="0"/>
        <v>16</v>
      </c>
      <c r="B19" s="2" t="str">
        <f t="shared" si="1"/>
        <v> </v>
      </c>
      <c r="C19" s="26" t="s">
        <v>13</v>
      </c>
      <c r="D19" s="1">
        <v>1987</v>
      </c>
      <c r="E19" s="3">
        <f t="shared" si="2"/>
        <v>64</v>
      </c>
      <c r="F19" s="3">
        <f t="shared" si="3"/>
        <v>64</v>
      </c>
      <c r="G19" s="4" t="s">
        <v>5</v>
      </c>
      <c r="H19" s="5">
        <f t="shared" si="14"/>
        <v>0</v>
      </c>
      <c r="I19" s="4">
        <v>23</v>
      </c>
      <c r="J19" s="5">
        <f t="shared" si="15"/>
        <v>64</v>
      </c>
      <c r="K19" s="4" t="s">
        <v>5</v>
      </c>
      <c r="L19" s="5">
        <f t="shared" si="5"/>
        <v>0</v>
      </c>
      <c r="M19" s="17" t="str">
        <f t="shared" si="6"/>
        <v>np</v>
      </c>
      <c r="N19" s="18">
        <f t="shared" si="7"/>
        <v>0</v>
      </c>
      <c r="O19" s="16" t="e">
        <f>VLOOKUP($C19,'[2]Men''s Epée'!$C$4:$AS$110,O$1-2,FALSE)</f>
        <v>#N/A</v>
      </c>
      <c r="P19" s="17" t="str">
        <f t="shared" si="8"/>
        <v>np</v>
      </c>
      <c r="Q19" s="18">
        <f t="shared" si="9"/>
        <v>0</v>
      </c>
      <c r="R19" s="16" t="e">
        <f>VLOOKUP($C19,'[2]Men''s Epée'!$C$4:$AS$110,R$1-2,FALSE)</f>
        <v>#N/A</v>
      </c>
      <c r="S19" s="17" t="str">
        <f t="shared" si="10"/>
        <v>np</v>
      </c>
      <c r="T19" s="18">
        <f t="shared" si="11"/>
        <v>0</v>
      </c>
      <c r="U19" s="16" t="e">
        <f>VLOOKUP($C19,'[2]Men''s Epée'!$C$4:$AS$110,U$1-2,FALSE)</f>
        <v>#N/A</v>
      </c>
      <c r="V19" s="17" t="str">
        <f t="shared" si="12"/>
        <v>np</v>
      </c>
      <c r="W19" s="18">
        <f t="shared" si="13"/>
        <v>0</v>
      </c>
      <c r="X19" s="16" t="e">
        <f>VLOOKUP($C19,'[2]Men''s Epée'!$C$4:$AS$110,X$1-2,FALSE)</f>
        <v>#N/A</v>
      </c>
      <c r="Z19">
        <f t="shared" si="16"/>
        <v>0</v>
      </c>
      <c r="AA19">
        <f t="shared" si="17"/>
        <v>64</v>
      </c>
      <c r="AB19">
        <f t="shared" si="18"/>
        <v>0</v>
      </c>
      <c r="AC19">
        <f t="shared" si="19"/>
        <v>0</v>
      </c>
      <c r="AD19">
        <f t="shared" si="20"/>
        <v>0</v>
      </c>
      <c r="AE19">
        <f t="shared" si="21"/>
        <v>0</v>
      </c>
      <c r="AF19">
        <f t="shared" si="22"/>
        <v>0</v>
      </c>
      <c r="AH19" s="30"/>
    </row>
    <row r="20" spans="1:34" ht="13.5">
      <c r="A20" s="2" t="str">
        <f t="shared" si="0"/>
        <v>17T</v>
      </c>
      <c r="B20" s="2" t="str">
        <f t="shared" si="1"/>
        <v> </v>
      </c>
      <c r="C20" s="26" t="s">
        <v>273</v>
      </c>
      <c r="D20" s="1">
        <v>1987</v>
      </c>
      <c r="E20" s="3">
        <f t="shared" si="2"/>
        <v>63</v>
      </c>
      <c r="F20" s="3">
        <f t="shared" si="3"/>
        <v>63</v>
      </c>
      <c r="G20" s="4" t="s">
        <v>5</v>
      </c>
      <c r="H20" s="5">
        <f t="shared" si="14"/>
        <v>0</v>
      </c>
      <c r="I20" s="4" t="s">
        <v>5</v>
      </c>
      <c r="J20" s="5">
        <f t="shared" si="15"/>
        <v>0</v>
      </c>
      <c r="K20" s="4">
        <v>24</v>
      </c>
      <c r="L20" s="5">
        <f t="shared" si="5"/>
        <v>63</v>
      </c>
      <c r="M20" s="17" t="str">
        <f t="shared" si="6"/>
        <v>np</v>
      </c>
      <c r="N20" s="18">
        <f t="shared" si="7"/>
        <v>0</v>
      </c>
      <c r="O20" s="16" t="e">
        <f>VLOOKUP($C20,'[2]Men''s Epée'!$C$4:$AS$110,O$1-2,FALSE)</f>
        <v>#N/A</v>
      </c>
      <c r="P20" s="17" t="str">
        <f t="shared" si="8"/>
        <v>np</v>
      </c>
      <c r="Q20" s="18">
        <f t="shared" si="9"/>
        <v>0</v>
      </c>
      <c r="R20" s="16" t="e">
        <f>VLOOKUP($C20,'[2]Men''s Epée'!$C$4:$AS$110,R$1-2,FALSE)</f>
        <v>#N/A</v>
      </c>
      <c r="S20" s="17" t="str">
        <f t="shared" si="10"/>
        <v>np</v>
      </c>
      <c r="T20" s="18">
        <f t="shared" si="11"/>
        <v>0</v>
      </c>
      <c r="U20" s="16" t="e">
        <f>VLOOKUP($C20,'[2]Men''s Epée'!$C$4:$AS$110,U$1-2,FALSE)</f>
        <v>#N/A</v>
      </c>
      <c r="V20" s="17" t="str">
        <f t="shared" si="12"/>
        <v>np</v>
      </c>
      <c r="W20" s="18">
        <f t="shared" si="13"/>
        <v>0</v>
      </c>
      <c r="X20" s="16" t="e">
        <f>VLOOKUP($C20,'[2]Men''s Epée'!$C$4:$AS$110,X$1-2,FALSE)</f>
        <v>#N/A</v>
      </c>
      <c r="Z20">
        <f t="shared" si="16"/>
        <v>0</v>
      </c>
      <c r="AA20">
        <f t="shared" si="17"/>
        <v>0</v>
      </c>
      <c r="AB20">
        <f t="shared" si="18"/>
        <v>63</v>
      </c>
      <c r="AC20">
        <f t="shared" si="19"/>
        <v>0</v>
      </c>
      <c r="AD20">
        <f t="shared" si="20"/>
        <v>0</v>
      </c>
      <c r="AE20">
        <f t="shared" si="21"/>
        <v>0</v>
      </c>
      <c r="AF20">
        <f t="shared" si="22"/>
        <v>0</v>
      </c>
      <c r="AH20" s="30"/>
    </row>
    <row r="21" spans="1:34" ht="13.5">
      <c r="A21" s="2" t="str">
        <f t="shared" si="0"/>
        <v>17T</v>
      </c>
      <c r="B21" s="2" t="str">
        <f t="shared" si="1"/>
        <v> </v>
      </c>
      <c r="C21" s="26" t="s">
        <v>92</v>
      </c>
      <c r="D21" s="1">
        <v>1988</v>
      </c>
      <c r="E21" s="3">
        <f t="shared" si="2"/>
        <v>63</v>
      </c>
      <c r="F21" s="3">
        <f t="shared" si="3"/>
        <v>63</v>
      </c>
      <c r="G21" s="4">
        <v>24</v>
      </c>
      <c r="H21" s="5">
        <f t="shared" si="14"/>
        <v>63</v>
      </c>
      <c r="I21" s="4" t="s">
        <v>5</v>
      </c>
      <c r="J21" s="5">
        <f t="shared" si="15"/>
        <v>0</v>
      </c>
      <c r="K21" s="4" t="s">
        <v>5</v>
      </c>
      <c r="L21" s="5">
        <f t="shared" si="5"/>
        <v>0</v>
      </c>
      <c r="M21" s="17" t="str">
        <f t="shared" si="6"/>
        <v>np</v>
      </c>
      <c r="N21" s="18">
        <f t="shared" si="7"/>
        <v>0</v>
      </c>
      <c r="O21" s="16" t="e">
        <f>VLOOKUP($C21,'[2]Men''s Epée'!$C$4:$AS$110,O$1-2,FALSE)</f>
        <v>#N/A</v>
      </c>
      <c r="P21" s="17" t="str">
        <f t="shared" si="8"/>
        <v>np</v>
      </c>
      <c r="Q21" s="18">
        <f t="shared" si="9"/>
        <v>0</v>
      </c>
      <c r="R21" s="16" t="e">
        <f>VLOOKUP($C21,'[2]Men''s Epée'!$C$4:$AS$110,R$1-2,FALSE)</f>
        <v>#N/A</v>
      </c>
      <c r="S21" s="17" t="str">
        <f t="shared" si="10"/>
        <v>np</v>
      </c>
      <c r="T21" s="18">
        <f t="shared" si="11"/>
        <v>0</v>
      </c>
      <c r="U21" s="16" t="e">
        <f>VLOOKUP($C21,'[2]Men''s Epée'!$C$4:$AS$110,U$1-2,FALSE)</f>
        <v>#N/A</v>
      </c>
      <c r="V21" s="17" t="str">
        <f t="shared" si="12"/>
        <v>np</v>
      </c>
      <c r="W21" s="18">
        <f t="shared" si="13"/>
        <v>0</v>
      </c>
      <c r="X21" s="16" t="e">
        <f>VLOOKUP($C21,'[2]Men''s Epée'!$C$4:$AS$110,X$1-2,FALSE)</f>
        <v>#N/A</v>
      </c>
      <c r="Z21">
        <f t="shared" si="16"/>
        <v>63</v>
      </c>
      <c r="AA21">
        <f t="shared" si="17"/>
        <v>0</v>
      </c>
      <c r="AB21">
        <f t="shared" si="18"/>
        <v>0</v>
      </c>
      <c r="AC21">
        <f t="shared" si="19"/>
        <v>0</v>
      </c>
      <c r="AD21">
        <f t="shared" si="20"/>
        <v>0</v>
      </c>
      <c r="AE21">
        <f t="shared" si="21"/>
        <v>0</v>
      </c>
      <c r="AF21">
        <f t="shared" si="22"/>
        <v>0</v>
      </c>
      <c r="AH21" s="30"/>
    </row>
    <row r="22" spans="1:34" ht="13.5">
      <c r="A22" s="2" t="str">
        <f t="shared" si="0"/>
        <v>19</v>
      </c>
      <c r="B22" s="2" t="str">
        <f t="shared" si="1"/>
        <v> </v>
      </c>
      <c r="C22" s="26" t="s">
        <v>274</v>
      </c>
      <c r="D22" s="1">
        <v>1987</v>
      </c>
      <c r="E22" s="3">
        <f t="shared" si="2"/>
        <v>61</v>
      </c>
      <c r="F22" s="3">
        <f t="shared" si="3"/>
        <v>61</v>
      </c>
      <c r="G22" s="4" t="s">
        <v>5</v>
      </c>
      <c r="H22" s="5">
        <f t="shared" si="14"/>
        <v>0</v>
      </c>
      <c r="I22" s="4" t="s">
        <v>5</v>
      </c>
      <c r="J22" s="5">
        <f t="shared" si="15"/>
        <v>0</v>
      </c>
      <c r="K22" s="4">
        <v>26</v>
      </c>
      <c r="L22" s="5">
        <f t="shared" si="5"/>
        <v>61</v>
      </c>
      <c r="M22" s="17" t="str">
        <f t="shared" si="6"/>
        <v>np</v>
      </c>
      <c r="N22" s="18">
        <f t="shared" si="7"/>
        <v>0</v>
      </c>
      <c r="O22" s="16" t="e">
        <f>VLOOKUP($C22,'[2]Men''s Epée'!$C$4:$AS$110,O$1-2,FALSE)</f>
        <v>#N/A</v>
      </c>
      <c r="P22" s="17" t="str">
        <f t="shared" si="8"/>
        <v>np</v>
      </c>
      <c r="Q22" s="18">
        <f t="shared" si="9"/>
        <v>0</v>
      </c>
      <c r="R22" s="16" t="e">
        <f>VLOOKUP($C22,'[2]Men''s Epée'!$C$4:$AS$110,R$1-2,FALSE)</f>
        <v>#N/A</v>
      </c>
      <c r="S22" s="17" t="str">
        <f t="shared" si="10"/>
        <v>np</v>
      </c>
      <c r="T22" s="18">
        <f t="shared" si="11"/>
        <v>0</v>
      </c>
      <c r="U22" s="16" t="e">
        <f>VLOOKUP($C22,'[2]Men''s Epée'!$C$4:$AS$110,U$1-2,FALSE)</f>
        <v>#N/A</v>
      </c>
      <c r="V22" s="17" t="str">
        <f t="shared" si="12"/>
        <v>np</v>
      </c>
      <c r="W22" s="18">
        <f t="shared" si="13"/>
        <v>0</v>
      </c>
      <c r="X22" s="16" t="e">
        <f>VLOOKUP($C22,'[2]Men''s Epée'!$C$4:$AS$110,X$1-2,FALSE)</f>
        <v>#N/A</v>
      </c>
      <c r="Z22">
        <f t="shared" si="16"/>
        <v>0</v>
      </c>
      <c r="AA22">
        <f t="shared" si="17"/>
        <v>0</v>
      </c>
      <c r="AB22">
        <f t="shared" si="18"/>
        <v>61</v>
      </c>
      <c r="AC22">
        <f t="shared" si="19"/>
        <v>0</v>
      </c>
      <c r="AD22">
        <f t="shared" si="20"/>
        <v>0</v>
      </c>
      <c r="AE22">
        <f t="shared" si="21"/>
        <v>0</v>
      </c>
      <c r="AF22">
        <f t="shared" si="22"/>
        <v>0</v>
      </c>
      <c r="AH22" s="30"/>
    </row>
    <row r="23" spans="1:34" ht="13.5">
      <c r="A23" s="2" t="str">
        <f t="shared" si="0"/>
        <v>20T</v>
      </c>
      <c r="B23" s="2" t="str">
        <f t="shared" si="1"/>
        <v> </v>
      </c>
      <c r="C23" s="26" t="s">
        <v>148</v>
      </c>
      <c r="D23" s="1">
        <v>1987</v>
      </c>
      <c r="E23" s="3">
        <f t="shared" si="2"/>
        <v>59</v>
      </c>
      <c r="F23" s="3">
        <f t="shared" si="3"/>
        <v>59</v>
      </c>
      <c r="G23" s="4">
        <v>28</v>
      </c>
      <c r="H23" s="5">
        <f t="shared" si="14"/>
        <v>59</v>
      </c>
      <c r="I23" s="4" t="s">
        <v>5</v>
      </c>
      <c r="J23" s="5">
        <f t="shared" si="15"/>
        <v>0</v>
      </c>
      <c r="K23" s="4" t="s">
        <v>5</v>
      </c>
      <c r="L23" s="5">
        <f t="shared" si="5"/>
        <v>0</v>
      </c>
      <c r="M23" s="17" t="str">
        <f t="shared" si="6"/>
        <v>np</v>
      </c>
      <c r="N23" s="18">
        <f t="shared" si="7"/>
        <v>0</v>
      </c>
      <c r="O23" s="16" t="e">
        <f>VLOOKUP($C23,'[2]Men''s Epée'!$C$4:$AS$110,O$1-2,FALSE)</f>
        <v>#N/A</v>
      </c>
      <c r="P23" s="17" t="str">
        <f t="shared" si="8"/>
        <v>np</v>
      </c>
      <c r="Q23" s="18">
        <f t="shared" si="9"/>
        <v>0</v>
      </c>
      <c r="R23" s="16" t="e">
        <f>VLOOKUP($C23,'[2]Men''s Epée'!$C$4:$AS$110,R$1-2,FALSE)</f>
        <v>#N/A</v>
      </c>
      <c r="S23" s="17" t="str">
        <f t="shared" si="10"/>
        <v>np</v>
      </c>
      <c r="T23" s="18">
        <f t="shared" si="11"/>
        <v>0</v>
      </c>
      <c r="U23" s="16" t="e">
        <f>VLOOKUP($C23,'[2]Men''s Epée'!$C$4:$AS$110,U$1-2,FALSE)</f>
        <v>#N/A</v>
      </c>
      <c r="V23" s="17" t="str">
        <f t="shared" si="12"/>
        <v>np</v>
      </c>
      <c r="W23" s="18">
        <f t="shared" si="13"/>
        <v>0</v>
      </c>
      <c r="X23" s="16" t="e">
        <f>VLOOKUP($C23,'[2]Men''s Epée'!$C$4:$AS$110,X$1-2,FALSE)</f>
        <v>#N/A</v>
      </c>
      <c r="Z23">
        <f t="shared" si="16"/>
        <v>59</v>
      </c>
      <c r="AA23">
        <f t="shared" si="17"/>
        <v>0</v>
      </c>
      <c r="AB23">
        <f t="shared" si="18"/>
        <v>0</v>
      </c>
      <c r="AC23">
        <f t="shared" si="19"/>
        <v>0</v>
      </c>
      <c r="AD23">
        <f t="shared" si="20"/>
        <v>0</v>
      </c>
      <c r="AE23">
        <f t="shared" si="21"/>
        <v>0</v>
      </c>
      <c r="AF23">
        <f t="shared" si="22"/>
        <v>0</v>
      </c>
      <c r="AH23" s="30"/>
    </row>
    <row r="24" spans="1:34" ht="13.5">
      <c r="A24" s="2" t="str">
        <f t="shared" si="0"/>
        <v>20T</v>
      </c>
      <c r="B24" s="2" t="str">
        <f t="shared" si="1"/>
        <v>#</v>
      </c>
      <c r="C24" s="26" t="s">
        <v>79</v>
      </c>
      <c r="D24" s="1">
        <v>1989</v>
      </c>
      <c r="E24" s="3">
        <f t="shared" si="2"/>
        <v>59</v>
      </c>
      <c r="F24" s="3">
        <f t="shared" si="3"/>
        <v>59</v>
      </c>
      <c r="G24" s="4" t="s">
        <v>5</v>
      </c>
      <c r="H24" s="5">
        <f t="shared" si="14"/>
        <v>0</v>
      </c>
      <c r="I24" s="4">
        <v>28</v>
      </c>
      <c r="J24" s="5">
        <f t="shared" si="15"/>
        <v>59</v>
      </c>
      <c r="K24" s="4" t="s">
        <v>5</v>
      </c>
      <c r="L24" s="5">
        <f t="shared" si="5"/>
        <v>0</v>
      </c>
      <c r="M24" s="17" t="str">
        <f t="shared" si="6"/>
        <v>np</v>
      </c>
      <c r="N24" s="18">
        <f t="shared" si="7"/>
        <v>0</v>
      </c>
      <c r="O24" s="16" t="e">
        <f>VLOOKUP($C24,'[2]Men''s Epée'!$C$4:$AS$110,O$1-2,FALSE)</f>
        <v>#N/A</v>
      </c>
      <c r="P24" s="17" t="str">
        <f t="shared" si="8"/>
        <v>np</v>
      </c>
      <c r="Q24" s="18">
        <f t="shared" si="9"/>
        <v>0</v>
      </c>
      <c r="R24" s="16" t="e">
        <f>VLOOKUP($C24,'[2]Men''s Epée'!$C$4:$AS$110,R$1-2,FALSE)</f>
        <v>#N/A</v>
      </c>
      <c r="S24" s="17" t="str">
        <f t="shared" si="10"/>
        <v>np</v>
      </c>
      <c r="T24" s="18">
        <f t="shared" si="11"/>
        <v>0</v>
      </c>
      <c r="U24" s="16" t="e">
        <f>VLOOKUP($C24,'[2]Men''s Epée'!$C$4:$AS$110,U$1-2,FALSE)</f>
        <v>#N/A</v>
      </c>
      <c r="V24" s="17" t="str">
        <f t="shared" si="12"/>
        <v>np</v>
      </c>
      <c r="W24" s="18">
        <f t="shared" si="13"/>
        <v>0</v>
      </c>
      <c r="X24" s="16" t="e">
        <f>VLOOKUP($C24,'[2]Men''s Epée'!$C$4:$AS$110,X$1-2,FALSE)</f>
        <v>#N/A</v>
      </c>
      <c r="Z24">
        <f t="shared" si="16"/>
        <v>0</v>
      </c>
      <c r="AA24">
        <f t="shared" si="17"/>
        <v>59</v>
      </c>
      <c r="AB24">
        <f t="shared" si="18"/>
        <v>0</v>
      </c>
      <c r="AC24">
        <f t="shared" si="19"/>
        <v>0</v>
      </c>
      <c r="AD24">
        <f t="shared" si="20"/>
        <v>0</v>
      </c>
      <c r="AE24">
        <f t="shared" si="21"/>
        <v>0</v>
      </c>
      <c r="AF24">
        <f t="shared" si="22"/>
        <v>0</v>
      </c>
      <c r="AH24" s="30"/>
    </row>
    <row r="25" spans="1:34" ht="13.5">
      <c r="A25" s="2" t="str">
        <f t="shared" si="0"/>
        <v>22</v>
      </c>
      <c r="B25" s="2" t="str">
        <f t="shared" si="1"/>
        <v>#</v>
      </c>
      <c r="C25" s="26" t="s">
        <v>53</v>
      </c>
      <c r="D25" s="1">
        <v>1989</v>
      </c>
      <c r="E25" s="3">
        <f t="shared" si="2"/>
        <v>58</v>
      </c>
      <c r="F25" s="3">
        <f t="shared" si="3"/>
        <v>58</v>
      </c>
      <c r="G25" s="4" t="s">
        <v>5</v>
      </c>
      <c r="H25" s="5">
        <f t="shared" si="14"/>
        <v>0</v>
      </c>
      <c r="I25" s="4">
        <v>29</v>
      </c>
      <c r="J25" s="5">
        <f t="shared" si="15"/>
        <v>58</v>
      </c>
      <c r="K25" s="4" t="s">
        <v>5</v>
      </c>
      <c r="L25" s="5">
        <f t="shared" si="5"/>
        <v>0</v>
      </c>
      <c r="M25" s="17" t="str">
        <f t="shared" si="6"/>
        <v>np</v>
      </c>
      <c r="N25" s="18">
        <f t="shared" si="7"/>
        <v>0</v>
      </c>
      <c r="O25" s="16" t="e">
        <f>VLOOKUP($C25,'[2]Men''s Epée'!$C$4:$AS$110,O$1-2,FALSE)</f>
        <v>#N/A</v>
      </c>
      <c r="P25" s="17" t="str">
        <f t="shared" si="8"/>
        <v>np</v>
      </c>
      <c r="Q25" s="18">
        <f t="shared" si="9"/>
        <v>0</v>
      </c>
      <c r="R25" s="16" t="e">
        <f>VLOOKUP($C25,'[2]Men''s Epée'!$C$4:$AS$110,R$1-2,FALSE)</f>
        <v>#N/A</v>
      </c>
      <c r="S25" s="17" t="str">
        <f t="shared" si="10"/>
        <v>np</v>
      </c>
      <c r="T25" s="18">
        <f t="shared" si="11"/>
        <v>0</v>
      </c>
      <c r="U25" s="16" t="e">
        <f>VLOOKUP($C25,'[2]Men''s Epée'!$C$4:$AS$110,U$1-2,FALSE)</f>
        <v>#N/A</v>
      </c>
      <c r="V25" s="17" t="str">
        <f t="shared" si="12"/>
        <v>np</v>
      </c>
      <c r="W25" s="18">
        <f t="shared" si="13"/>
        <v>0</v>
      </c>
      <c r="X25" s="16" t="e">
        <f>VLOOKUP($C25,'[2]Men''s Epée'!$C$4:$AS$110,X$1-2,FALSE)</f>
        <v>#N/A</v>
      </c>
      <c r="Z25">
        <f t="shared" si="16"/>
        <v>0</v>
      </c>
      <c r="AA25">
        <f t="shared" si="17"/>
        <v>58</v>
      </c>
      <c r="AB25">
        <f t="shared" si="18"/>
        <v>0</v>
      </c>
      <c r="AC25">
        <f t="shared" si="19"/>
        <v>0</v>
      </c>
      <c r="AD25">
        <f t="shared" si="20"/>
        <v>0</v>
      </c>
      <c r="AE25">
        <f t="shared" si="21"/>
        <v>0</v>
      </c>
      <c r="AF25">
        <f t="shared" si="22"/>
        <v>0</v>
      </c>
      <c r="AH25" s="30"/>
    </row>
    <row r="26" spans="1:34" ht="13.5">
      <c r="A26" s="2" t="str">
        <f t="shared" si="0"/>
        <v>23T</v>
      </c>
      <c r="B26" s="2" t="str">
        <f t="shared" si="1"/>
        <v> </v>
      </c>
      <c r="C26" s="26" t="s">
        <v>14</v>
      </c>
      <c r="D26" s="1">
        <v>1988</v>
      </c>
      <c r="E26" s="3">
        <f t="shared" si="2"/>
        <v>56</v>
      </c>
      <c r="F26" s="3">
        <f t="shared" si="3"/>
        <v>56</v>
      </c>
      <c r="G26" s="4" t="s">
        <v>5</v>
      </c>
      <c r="H26" s="5">
        <f t="shared" si="14"/>
        <v>0</v>
      </c>
      <c r="I26" s="4">
        <v>31</v>
      </c>
      <c r="J26" s="5">
        <f t="shared" si="15"/>
        <v>56</v>
      </c>
      <c r="K26" s="4" t="s">
        <v>5</v>
      </c>
      <c r="L26" s="5">
        <f t="shared" si="5"/>
        <v>0</v>
      </c>
      <c r="M26" s="17" t="str">
        <f t="shared" si="6"/>
        <v>np</v>
      </c>
      <c r="N26" s="18">
        <f t="shared" si="7"/>
        <v>0</v>
      </c>
      <c r="O26" s="16" t="e">
        <f>VLOOKUP($C26,'[2]Men''s Epée'!$C$4:$AS$110,O$1-2,FALSE)</f>
        <v>#N/A</v>
      </c>
      <c r="P26" s="17" t="str">
        <f t="shared" si="8"/>
        <v>np</v>
      </c>
      <c r="Q26" s="18">
        <f t="shared" si="9"/>
        <v>0</v>
      </c>
      <c r="R26" s="16" t="e">
        <f>VLOOKUP($C26,'[2]Men''s Epée'!$C$4:$AS$110,R$1-2,FALSE)</f>
        <v>#N/A</v>
      </c>
      <c r="S26" s="17" t="str">
        <f t="shared" si="10"/>
        <v>np</v>
      </c>
      <c r="T26" s="18">
        <f t="shared" si="11"/>
        <v>0</v>
      </c>
      <c r="U26" s="16" t="e">
        <f>VLOOKUP($C26,'[2]Men''s Epée'!$C$4:$AS$110,U$1-2,FALSE)</f>
        <v>#N/A</v>
      </c>
      <c r="V26" s="17" t="str">
        <f t="shared" si="12"/>
        <v>np</v>
      </c>
      <c r="W26" s="18">
        <f t="shared" si="13"/>
        <v>0</v>
      </c>
      <c r="X26" s="16" t="e">
        <f>VLOOKUP($C26,'[2]Men''s Epée'!$C$4:$AS$110,X$1-2,FALSE)</f>
        <v>#N/A</v>
      </c>
      <c r="Z26">
        <f t="shared" si="16"/>
        <v>0</v>
      </c>
      <c r="AA26">
        <f t="shared" si="17"/>
        <v>56</v>
      </c>
      <c r="AB26">
        <f t="shared" si="18"/>
        <v>0</v>
      </c>
      <c r="AC26">
        <f t="shared" si="19"/>
        <v>0</v>
      </c>
      <c r="AD26">
        <f t="shared" si="20"/>
        <v>0</v>
      </c>
      <c r="AE26">
        <f t="shared" si="21"/>
        <v>0</v>
      </c>
      <c r="AF26">
        <f t="shared" si="22"/>
        <v>0</v>
      </c>
      <c r="AH26" s="30"/>
    </row>
    <row r="27" spans="1:34" ht="13.5">
      <c r="A27" s="2" t="str">
        <f t="shared" si="0"/>
        <v>23T</v>
      </c>
      <c r="B27" s="2" t="str">
        <f t="shared" si="1"/>
        <v> </v>
      </c>
      <c r="C27" s="26" t="s">
        <v>20</v>
      </c>
      <c r="D27" s="1">
        <v>1987</v>
      </c>
      <c r="E27" s="3">
        <f t="shared" si="2"/>
        <v>56</v>
      </c>
      <c r="F27" s="3">
        <f t="shared" si="3"/>
        <v>56</v>
      </c>
      <c r="G27" s="4" t="s">
        <v>5</v>
      </c>
      <c r="H27" s="5">
        <f t="shared" si="14"/>
        <v>0</v>
      </c>
      <c r="I27" s="4" t="s">
        <v>5</v>
      </c>
      <c r="J27" s="5">
        <f t="shared" si="15"/>
        <v>0</v>
      </c>
      <c r="K27" s="4">
        <v>31</v>
      </c>
      <c r="L27" s="5">
        <f t="shared" si="5"/>
        <v>56</v>
      </c>
      <c r="M27" s="17" t="str">
        <f t="shared" si="6"/>
        <v>np</v>
      </c>
      <c r="N27" s="18">
        <f t="shared" si="7"/>
        <v>0</v>
      </c>
      <c r="O27" s="16" t="e">
        <f>VLOOKUP($C27,'[2]Men''s Epée'!$C$4:$AS$110,O$1-2,FALSE)</f>
        <v>#N/A</v>
      </c>
      <c r="P27" s="17" t="str">
        <f t="shared" si="8"/>
        <v>np</v>
      </c>
      <c r="Q27" s="18">
        <f t="shared" si="9"/>
        <v>0</v>
      </c>
      <c r="R27" s="16" t="e">
        <f>VLOOKUP($C27,'[2]Men''s Epée'!$C$4:$AS$110,R$1-2,FALSE)</f>
        <v>#N/A</v>
      </c>
      <c r="S27" s="17" t="str">
        <f t="shared" si="10"/>
        <v>np</v>
      </c>
      <c r="T27" s="18">
        <f t="shared" si="11"/>
        <v>0</v>
      </c>
      <c r="U27" s="16" t="e">
        <f>VLOOKUP($C27,'[2]Men''s Epée'!$C$4:$AS$110,U$1-2,FALSE)</f>
        <v>#N/A</v>
      </c>
      <c r="V27" s="17" t="str">
        <f t="shared" si="12"/>
        <v>np</v>
      </c>
      <c r="W27" s="18">
        <f t="shared" si="13"/>
        <v>0</v>
      </c>
      <c r="X27" s="16" t="e">
        <f>VLOOKUP($C27,'[2]Men''s Epée'!$C$4:$AS$110,X$1-2,FALSE)</f>
        <v>#N/A</v>
      </c>
      <c r="Z27">
        <f t="shared" si="16"/>
        <v>0</v>
      </c>
      <c r="AA27">
        <f t="shared" si="17"/>
        <v>0</v>
      </c>
      <c r="AB27">
        <f t="shared" si="18"/>
        <v>56</v>
      </c>
      <c r="AC27">
        <f t="shared" si="19"/>
        <v>0</v>
      </c>
      <c r="AD27">
        <f t="shared" si="20"/>
        <v>0</v>
      </c>
      <c r="AE27">
        <f t="shared" si="21"/>
        <v>0</v>
      </c>
      <c r="AF27">
        <f t="shared" si="22"/>
        <v>0</v>
      </c>
      <c r="AH27" s="30"/>
    </row>
    <row r="28" spans="1:34" ht="13.5">
      <c r="A28" s="2" t="str">
        <f t="shared" si="0"/>
        <v>25T</v>
      </c>
      <c r="B28" s="2" t="str">
        <f t="shared" si="1"/>
        <v> </v>
      </c>
      <c r="C28" s="26" t="s">
        <v>150</v>
      </c>
      <c r="D28" s="1">
        <v>1987</v>
      </c>
      <c r="E28" s="3">
        <f t="shared" si="2"/>
        <v>55</v>
      </c>
      <c r="F28" s="3">
        <f t="shared" si="3"/>
        <v>55</v>
      </c>
      <c r="G28" s="4">
        <v>32</v>
      </c>
      <c r="H28" s="5">
        <f t="shared" si="14"/>
        <v>55</v>
      </c>
      <c r="I28" s="4" t="s">
        <v>5</v>
      </c>
      <c r="J28" s="5">
        <f t="shared" si="15"/>
        <v>0</v>
      </c>
      <c r="K28" s="4" t="s">
        <v>5</v>
      </c>
      <c r="L28" s="5">
        <f t="shared" si="5"/>
        <v>0</v>
      </c>
      <c r="M28" s="17" t="str">
        <f t="shared" si="6"/>
        <v>np</v>
      </c>
      <c r="N28" s="18">
        <f t="shared" si="7"/>
        <v>0</v>
      </c>
      <c r="O28" s="16" t="e">
        <f>VLOOKUP($C28,'[2]Men''s Epée'!$C$4:$AS$110,O$1-2,FALSE)</f>
        <v>#N/A</v>
      </c>
      <c r="P28" s="17" t="str">
        <f t="shared" si="8"/>
        <v>np</v>
      </c>
      <c r="Q28" s="18">
        <f t="shared" si="9"/>
        <v>0</v>
      </c>
      <c r="R28" s="16" t="e">
        <f>VLOOKUP($C28,'[2]Men''s Epée'!$C$4:$AS$110,R$1-2,FALSE)</f>
        <v>#N/A</v>
      </c>
      <c r="S28" s="17" t="str">
        <f t="shared" si="10"/>
        <v>np</v>
      </c>
      <c r="T28" s="18">
        <f t="shared" si="11"/>
        <v>0</v>
      </c>
      <c r="U28" s="16" t="e">
        <f>VLOOKUP($C28,'[2]Men''s Epée'!$C$4:$AS$110,U$1-2,FALSE)</f>
        <v>#N/A</v>
      </c>
      <c r="V28" s="17" t="str">
        <f t="shared" si="12"/>
        <v>np</v>
      </c>
      <c r="W28" s="18">
        <f t="shared" si="13"/>
        <v>0</v>
      </c>
      <c r="X28" s="16" t="e">
        <f>VLOOKUP($C28,'[2]Men''s Epée'!$C$4:$AS$110,X$1-2,FALSE)</f>
        <v>#N/A</v>
      </c>
      <c r="Z28">
        <f t="shared" si="16"/>
        <v>55</v>
      </c>
      <c r="AA28">
        <f t="shared" si="17"/>
        <v>0</v>
      </c>
      <c r="AB28">
        <f t="shared" si="18"/>
        <v>0</v>
      </c>
      <c r="AC28">
        <f t="shared" si="19"/>
        <v>0</v>
      </c>
      <c r="AD28">
        <f t="shared" si="20"/>
        <v>0</v>
      </c>
      <c r="AE28">
        <f t="shared" si="21"/>
        <v>0</v>
      </c>
      <c r="AF28">
        <f t="shared" si="22"/>
        <v>0</v>
      </c>
      <c r="AH28" s="30"/>
    </row>
    <row r="29" spans="1:34" ht="13.5">
      <c r="A29" s="2" t="str">
        <f t="shared" si="0"/>
        <v>25T</v>
      </c>
      <c r="B29" s="2" t="str">
        <f t="shared" si="1"/>
        <v> </v>
      </c>
      <c r="C29" s="26" t="s">
        <v>275</v>
      </c>
      <c r="D29" s="1">
        <v>1987</v>
      </c>
      <c r="E29" s="3">
        <f t="shared" si="2"/>
        <v>55</v>
      </c>
      <c r="F29" s="3">
        <f t="shared" si="3"/>
        <v>55</v>
      </c>
      <c r="G29" s="4" t="s">
        <v>5</v>
      </c>
      <c r="H29" s="5">
        <f t="shared" si="14"/>
        <v>0</v>
      </c>
      <c r="I29" s="4" t="s">
        <v>5</v>
      </c>
      <c r="J29" s="5">
        <f t="shared" si="15"/>
        <v>0</v>
      </c>
      <c r="K29" s="4">
        <v>32</v>
      </c>
      <c r="L29" s="5">
        <f t="shared" si="5"/>
        <v>55</v>
      </c>
      <c r="M29" s="17" t="str">
        <f t="shared" si="6"/>
        <v>np</v>
      </c>
      <c r="N29" s="18">
        <f t="shared" si="7"/>
        <v>0</v>
      </c>
      <c r="O29" s="16" t="e">
        <f>VLOOKUP($C29,'[2]Men''s Epée'!$C$4:$AS$110,O$1-2,FALSE)</f>
        <v>#N/A</v>
      </c>
      <c r="P29" s="17" t="str">
        <f t="shared" si="8"/>
        <v>np</v>
      </c>
      <c r="Q29" s="18">
        <f t="shared" si="9"/>
        <v>0</v>
      </c>
      <c r="R29" s="16" t="e">
        <f>VLOOKUP($C29,'[2]Men''s Epée'!$C$4:$AS$110,R$1-2,FALSE)</f>
        <v>#N/A</v>
      </c>
      <c r="S29" s="17" t="str">
        <f t="shared" si="10"/>
        <v>np</v>
      </c>
      <c r="T29" s="18">
        <f t="shared" si="11"/>
        <v>0</v>
      </c>
      <c r="U29" s="16" t="e">
        <f>VLOOKUP($C29,'[2]Men''s Epée'!$C$4:$AS$110,U$1-2,FALSE)</f>
        <v>#N/A</v>
      </c>
      <c r="V29" s="17" t="str">
        <f t="shared" si="12"/>
        <v>np</v>
      </c>
      <c r="W29" s="18">
        <f t="shared" si="13"/>
        <v>0</v>
      </c>
      <c r="X29" s="16" t="e">
        <f>VLOOKUP($C29,'[2]Men''s Epée'!$C$4:$AS$110,X$1-2,FALSE)</f>
        <v>#N/A</v>
      </c>
      <c r="Z29">
        <f>H29</f>
        <v>0</v>
      </c>
      <c r="AA29">
        <f>J29</f>
        <v>0</v>
      </c>
      <c r="AB29">
        <f>L29</f>
        <v>55</v>
      </c>
      <c r="AC29">
        <f>N29</f>
        <v>0</v>
      </c>
      <c r="AD29">
        <f>Q29</f>
        <v>0</v>
      </c>
      <c r="AE29">
        <f>T29</f>
        <v>0</v>
      </c>
      <c r="AF29">
        <f>W29</f>
        <v>0</v>
      </c>
      <c r="AH2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132</v>
      </c>
      <c r="H1" s="10"/>
      <c r="I1" s="9" t="s">
        <v>183</v>
      </c>
      <c r="J1" s="10"/>
      <c r="K1" s="9" t="s">
        <v>249</v>
      </c>
      <c r="L1" s="10"/>
      <c r="M1" s="15" t="s">
        <v>130</v>
      </c>
      <c r="N1" s="19"/>
      <c r="O1" s="20">
        <f>HLOOKUP(M1,'Youth-14 Women''s Epée'!$G$1:$L$3,3,0)</f>
        <v>7</v>
      </c>
      <c r="P1" s="15" t="s">
        <v>181</v>
      </c>
      <c r="Q1" s="19"/>
      <c r="R1" s="20">
        <f>HLOOKUP(P1,'Youth-14 Women''s Epée'!$G$1:$L$3,3,0)</f>
        <v>9</v>
      </c>
      <c r="S1" s="15" t="s">
        <v>247</v>
      </c>
      <c r="T1" s="19"/>
      <c r="U1" s="20">
        <f>HLOOKUP(S1,'Youth-14 Women''s Epée'!$G$1:$L$3,3,0)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133</v>
      </c>
      <c r="I2" s="13" t="s">
        <v>8</v>
      </c>
      <c r="J2" s="10" t="s">
        <v>184</v>
      </c>
      <c r="K2" s="13" t="s">
        <v>8</v>
      </c>
      <c r="L2" s="10" t="s">
        <v>250</v>
      </c>
      <c r="M2" s="15" t="str">
        <f ca="1">INDIRECT("'Youth-14 Women''s Epée'!R2C"&amp;O1,FALSE)</f>
        <v>B</v>
      </c>
      <c r="N2" s="19" t="str">
        <f ca="1">INDIRECT("'Youth-14 Women''s Epée'!R2C"&amp;O1+1,FALSE)</f>
        <v>Nov 2000&lt;BR&gt;Y14</v>
      </c>
      <c r="O2" s="14"/>
      <c r="P2" s="15" t="str">
        <f ca="1">INDIRECT("'Youth-14 Women''s Epée'!R2C"&amp;R1,FALSE)</f>
        <v>B</v>
      </c>
      <c r="Q2" s="19" t="str">
        <f ca="1">INDIRECT("'Youth-14 Women''s Epée'!R2C"&amp;R1+1,FALSE)</f>
        <v>Mar 2001&lt;BR&gt;Y14</v>
      </c>
      <c r="R2" s="14"/>
      <c r="S2" s="15" t="str">
        <f ca="1">INDIRECT("'Youth-14 Women''s Epée'!R2C"&amp;U1,FALSE)</f>
        <v>B</v>
      </c>
      <c r="T2" s="19" t="str">
        <f ca="1">INDIRECT("'Youth-14 Women''s Epée'!R2C"&amp;U1+1,FALSE)</f>
        <v>Summer&lt;BR&gt;2001&lt;BR&gt;Y14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10">IF(E4=0,"",IF(E4=E3,A3,ROW()-3&amp;IF(E4=E5,"T","")))</f>
        <v>1</v>
      </c>
      <c r="B4" s="2" t="str">
        <f aca="true" t="shared" si="1" ref="B4:B10">IF(D4&gt;=U11Cutoff,"#"," ")</f>
        <v> </v>
      </c>
      <c r="C4" s="26" t="s">
        <v>55</v>
      </c>
      <c r="D4" s="1">
        <v>1989</v>
      </c>
      <c r="E4" s="3">
        <f aca="true" t="shared" si="2" ref="E4:E10">LARGE($W4:$AB4,1)+LARGE($W4:$AB4,2)+LARGE($W4:$AB4,3)+LARGE($W4:$AB4,4)</f>
        <v>346</v>
      </c>
      <c r="F4" s="3">
        <f aca="true" t="shared" si="3" ref="F4:F10">LARGE($W4:$Y4,1)+LARGE($W4:$Y4,2)</f>
        <v>138.5</v>
      </c>
      <c r="G4" s="4">
        <v>5</v>
      </c>
      <c r="H4" s="5">
        <f aca="true" t="shared" si="4" ref="H4:H10">IF(OR(G4&gt;=33,ISNUMBER(G4)=FALSE),0,VLOOKUP(G4,PointTable,H$3,TRUE))</f>
        <v>70</v>
      </c>
      <c r="I4" s="4">
        <v>8</v>
      </c>
      <c r="J4" s="5">
        <f aca="true" t="shared" si="5" ref="J4:J10">IF(OR(I4&gt;=33,ISNUMBER(I4)=FALSE),0,VLOOKUP(I4,PointTable,J$3,TRUE))</f>
        <v>68.5</v>
      </c>
      <c r="K4" s="4">
        <v>8</v>
      </c>
      <c r="L4" s="5">
        <f aca="true" t="shared" si="6" ref="L4:L10">IF(OR(K4&gt;=33,ISNUMBER(K4)=FALSE),0,VLOOKUP(K4,PointTable,L$3,TRUE))</f>
        <v>68.5</v>
      </c>
      <c r="M4" s="17">
        <f aca="true" t="shared" si="7" ref="M4:M10">IF(ISERROR(O4),"np",O4)</f>
        <v>6</v>
      </c>
      <c r="N4" s="18">
        <f aca="true" t="shared" si="8" ref="N4:N10">IF(OR(M4&gt;=33,ISNUMBER(M4)=FALSE),0,VLOOKUP(M4,PointTable,N$3,TRUE))</f>
        <v>139</v>
      </c>
      <c r="O4" s="16">
        <f>VLOOKUP($C4,'Youth-14 Women''s Epée'!$C$4:$AV$164,O$1-2,FALSE)</f>
        <v>6</v>
      </c>
      <c r="P4" s="17">
        <f aca="true" t="shared" si="9" ref="P4:P10">IF(ISERROR(R4),"np",R4)</f>
        <v>30</v>
      </c>
      <c r="Q4" s="18">
        <f aca="true" t="shared" si="10" ref="Q4:Q10">IF(OR(P4&gt;=33,ISNUMBER(P4)=FALSE),0,VLOOKUP(P4,PointTable,Q$3,TRUE))</f>
        <v>57</v>
      </c>
      <c r="R4" s="16">
        <f>VLOOKUP($C4,'Youth-14 Women''s Epée'!$C$4:$AV$164,R$1-2,FALSE)</f>
        <v>30</v>
      </c>
      <c r="S4" s="17">
        <f aca="true" t="shared" si="11" ref="S4:S10">IF(ISERROR(U4),"np",U4)</f>
        <v>21</v>
      </c>
      <c r="T4" s="18">
        <f aca="true" t="shared" si="12" ref="T4:T10">IF(OR(S4&gt;=33,ISNUMBER(S4)=FALSE),0,VLOOKUP(S4,PointTable,T$3,TRUE))</f>
        <v>66</v>
      </c>
      <c r="U4" s="16">
        <f>VLOOKUP($C4,'Youth-14 Women''s Epée'!$C$4:$AV$164,U$1-2,FALSE)</f>
        <v>21</v>
      </c>
      <c r="W4">
        <f aca="true" t="shared" si="13" ref="W4:W10">H4</f>
        <v>70</v>
      </c>
      <c r="X4">
        <f aca="true" t="shared" si="14" ref="X4:X10">J4</f>
        <v>68.5</v>
      </c>
      <c r="Y4">
        <f aca="true" t="shared" si="15" ref="Y4:Y10">L4</f>
        <v>68.5</v>
      </c>
      <c r="Z4">
        <f aca="true" t="shared" si="16" ref="Z4:Z10">N4</f>
        <v>139</v>
      </c>
      <c r="AA4">
        <f aca="true" t="shared" si="17" ref="AA4:AA10">Q4</f>
        <v>57</v>
      </c>
      <c r="AB4">
        <f aca="true" t="shared" si="18" ref="AB4:AB10">T4</f>
        <v>66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54</v>
      </c>
      <c r="D5" s="33">
        <v>1989</v>
      </c>
      <c r="E5" s="3">
        <f t="shared" si="2"/>
        <v>314</v>
      </c>
      <c r="F5" s="3">
        <f t="shared" si="3"/>
        <v>161</v>
      </c>
      <c r="G5" s="4">
        <v>2</v>
      </c>
      <c r="H5" s="5">
        <f t="shared" si="4"/>
        <v>92</v>
      </c>
      <c r="I5" s="4">
        <v>10</v>
      </c>
      <c r="J5" s="5">
        <f t="shared" si="5"/>
        <v>53</v>
      </c>
      <c r="K5" s="4">
        <v>7</v>
      </c>
      <c r="L5" s="5">
        <f t="shared" si="6"/>
        <v>69</v>
      </c>
      <c r="M5" s="17" t="str">
        <f t="shared" si="7"/>
        <v>np</v>
      </c>
      <c r="N5" s="18">
        <f t="shared" si="8"/>
        <v>0</v>
      </c>
      <c r="O5" s="16" t="str">
        <f>VLOOKUP($C5,'Youth-14 Women''s Epée'!$C$4:$AV$164,O$1-2,FALSE)</f>
        <v>np</v>
      </c>
      <c r="P5" s="17" t="str">
        <f t="shared" si="9"/>
        <v>np</v>
      </c>
      <c r="Q5" s="18">
        <f t="shared" si="10"/>
        <v>0</v>
      </c>
      <c r="R5" s="16" t="str">
        <f>VLOOKUP($C5,'Youth-14 Women''s Epée'!$C$4:$AV$164,R$1-2,FALSE)</f>
        <v>np</v>
      </c>
      <c r="S5" s="17">
        <f t="shared" si="11"/>
        <v>16</v>
      </c>
      <c r="T5" s="18">
        <f t="shared" si="12"/>
        <v>100</v>
      </c>
      <c r="U5" s="16">
        <f>VLOOKUP($C5,'Youth-14 Women''s Epée'!$C$4:$AV$164,U$1-2,FALSE)</f>
        <v>16</v>
      </c>
      <c r="W5">
        <f t="shared" si="13"/>
        <v>92</v>
      </c>
      <c r="X5">
        <f t="shared" si="14"/>
        <v>53</v>
      </c>
      <c r="Y5">
        <f t="shared" si="15"/>
        <v>69</v>
      </c>
      <c r="Z5">
        <f t="shared" si="16"/>
        <v>0</v>
      </c>
      <c r="AA5">
        <f t="shared" si="17"/>
        <v>0</v>
      </c>
      <c r="AB5">
        <f t="shared" si="18"/>
        <v>100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209</v>
      </c>
      <c r="D6" s="1">
        <v>1989</v>
      </c>
      <c r="E6" s="3">
        <f t="shared" si="2"/>
        <v>185</v>
      </c>
      <c r="F6" s="3">
        <f t="shared" si="3"/>
        <v>122</v>
      </c>
      <c r="G6" s="4" t="s">
        <v>5</v>
      </c>
      <c r="H6" s="5">
        <f t="shared" si="4"/>
        <v>0</v>
      </c>
      <c r="I6" s="4">
        <v>11</v>
      </c>
      <c r="J6" s="5">
        <f t="shared" si="5"/>
        <v>52.5</v>
      </c>
      <c r="K6" s="4">
        <v>6</v>
      </c>
      <c r="L6" s="5">
        <f t="shared" si="6"/>
        <v>69.5</v>
      </c>
      <c r="M6" s="17" t="str">
        <f t="shared" si="7"/>
        <v>np</v>
      </c>
      <c r="N6" s="18">
        <f t="shared" si="8"/>
        <v>0</v>
      </c>
      <c r="O6" s="16" t="str">
        <f>VLOOKUP($C6,'Youth-14 Women''s Epée'!$C$4:$AV$164,O$1-2,FALSE)</f>
        <v>np</v>
      </c>
      <c r="P6" s="17" t="str">
        <f t="shared" si="9"/>
        <v>np</v>
      </c>
      <c r="Q6" s="18">
        <f t="shared" si="10"/>
        <v>0</v>
      </c>
      <c r="R6" s="16" t="str">
        <f>VLOOKUP($C6,'Youth-14 Women''s Epée'!$C$4:$AV$164,R$1-2,FALSE)</f>
        <v>np</v>
      </c>
      <c r="S6" s="17">
        <f t="shared" si="11"/>
        <v>24</v>
      </c>
      <c r="T6" s="18">
        <f t="shared" si="12"/>
        <v>63</v>
      </c>
      <c r="U6" s="16">
        <f>VLOOKUP($C6,'Youth-14 Women''s Epée'!$C$4:$AV$164,U$1-2,FALSE)</f>
        <v>24</v>
      </c>
      <c r="W6">
        <f t="shared" si="13"/>
        <v>0</v>
      </c>
      <c r="X6">
        <f t="shared" si="14"/>
        <v>52.5</v>
      </c>
      <c r="Y6">
        <f t="shared" si="15"/>
        <v>69.5</v>
      </c>
      <c r="Z6">
        <f t="shared" si="16"/>
        <v>0</v>
      </c>
      <c r="AA6">
        <f t="shared" si="17"/>
        <v>0</v>
      </c>
      <c r="AB6">
        <f t="shared" si="18"/>
        <v>63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26" t="s">
        <v>125</v>
      </c>
      <c r="D7" s="1">
        <v>1990</v>
      </c>
      <c r="E7" s="3">
        <f t="shared" si="2"/>
        <v>165</v>
      </c>
      <c r="F7" s="3">
        <f t="shared" si="3"/>
        <v>101</v>
      </c>
      <c r="G7" s="4">
        <v>14</v>
      </c>
      <c r="H7" s="5">
        <f t="shared" si="4"/>
        <v>51</v>
      </c>
      <c r="I7" s="4" t="s">
        <v>5</v>
      </c>
      <c r="J7" s="5">
        <f t="shared" si="5"/>
        <v>0</v>
      </c>
      <c r="K7" s="4">
        <v>16</v>
      </c>
      <c r="L7" s="5">
        <f t="shared" si="6"/>
        <v>50</v>
      </c>
      <c r="M7" s="17" t="str">
        <f t="shared" si="7"/>
        <v>np</v>
      </c>
      <c r="N7" s="18">
        <f t="shared" si="8"/>
        <v>0</v>
      </c>
      <c r="O7" s="16" t="str">
        <f>VLOOKUP($C7,'Youth-14 Women''s Epée'!$C$4:$AV$164,O$1-2,FALSE)</f>
        <v>np</v>
      </c>
      <c r="P7" s="17" t="str">
        <f t="shared" si="9"/>
        <v>np</v>
      </c>
      <c r="Q7" s="18">
        <f t="shared" si="10"/>
        <v>0</v>
      </c>
      <c r="R7" s="16" t="str">
        <f>VLOOKUP($C7,'Youth-14 Women''s Epée'!$C$4:$AV$164,R$1-2,FALSE)</f>
        <v>np</v>
      </c>
      <c r="S7" s="17">
        <f t="shared" si="11"/>
        <v>23</v>
      </c>
      <c r="T7" s="18">
        <f t="shared" si="12"/>
        <v>64</v>
      </c>
      <c r="U7" s="16">
        <f>VLOOKUP($C7,'Youth-14 Women''s Epée'!$C$4:$AV$164,U$1-2,FALSE)</f>
        <v>23</v>
      </c>
      <c r="W7">
        <f t="shared" si="13"/>
        <v>51</v>
      </c>
      <c r="X7">
        <f t="shared" si="14"/>
        <v>0</v>
      </c>
      <c r="Y7">
        <f t="shared" si="15"/>
        <v>50</v>
      </c>
      <c r="Z7">
        <f t="shared" si="16"/>
        <v>0</v>
      </c>
      <c r="AA7">
        <f t="shared" si="17"/>
        <v>0</v>
      </c>
      <c r="AB7">
        <f t="shared" si="18"/>
        <v>64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152</v>
      </c>
      <c r="D8" s="1">
        <v>1989</v>
      </c>
      <c r="E8" s="3">
        <f t="shared" si="2"/>
        <v>51.5</v>
      </c>
      <c r="F8" s="3">
        <f t="shared" si="3"/>
        <v>51.5</v>
      </c>
      <c r="G8" s="4" t="s">
        <v>5</v>
      </c>
      <c r="H8" s="5">
        <f t="shared" si="4"/>
        <v>0</v>
      </c>
      <c r="I8" s="4">
        <v>13</v>
      </c>
      <c r="J8" s="5">
        <f t="shared" si="5"/>
        <v>51.5</v>
      </c>
      <c r="K8" s="4" t="s">
        <v>5</v>
      </c>
      <c r="L8" s="5">
        <f t="shared" si="6"/>
        <v>0</v>
      </c>
      <c r="M8" s="17" t="str">
        <f t="shared" si="7"/>
        <v>np</v>
      </c>
      <c r="N8" s="18">
        <f t="shared" si="8"/>
        <v>0</v>
      </c>
      <c r="O8" s="16" t="e">
        <f>VLOOKUP($C8,'Youth-14 Women''s Epée'!$C$4:$AV$164,O$1-2,FALSE)</f>
        <v>#N/A</v>
      </c>
      <c r="P8" s="17" t="str">
        <f t="shared" si="9"/>
        <v>np</v>
      </c>
      <c r="Q8" s="18">
        <f t="shared" si="10"/>
        <v>0</v>
      </c>
      <c r="R8" s="16" t="e">
        <f>VLOOKUP($C8,'Youth-14 Women''s Epée'!$C$4:$AV$164,R$1-2,FALSE)</f>
        <v>#N/A</v>
      </c>
      <c r="S8" s="17" t="str">
        <f t="shared" si="11"/>
        <v>np</v>
      </c>
      <c r="T8" s="18">
        <f t="shared" si="12"/>
        <v>0</v>
      </c>
      <c r="U8" s="16" t="e">
        <f>VLOOKUP($C8,'Youth-14 Women''s Epée'!$C$4:$AV$164,U$1-2,FALSE)</f>
        <v>#N/A</v>
      </c>
      <c r="W8">
        <f t="shared" si="13"/>
        <v>0</v>
      </c>
      <c r="X8">
        <f t="shared" si="14"/>
        <v>51.5</v>
      </c>
      <c r="Y8">
        <f t="shared" si="15"/>
        <v>0</v>
      </c>
      <c r="Z8">
        <f t="shared" si="16"/>
        <v>0</v>
      </c>
      <c r="AA8">
        <f t="shared" si="17"/>
        <v>0</v>
      </c>
      <c r="AB8">
        <f t="shared" si="18"/>
        <v>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126</v>
      </c>
      <c r="D9" s="1">
        <v>1990</v>
      </c>
      <c r="E9" s="3">
        <f t="shared" si="2"/>
        <v>50.5</v>
      </c>
      <c r="F9" s="3">
        <f t="shared" si="3"/>
        <v>50.5</v>
      </c>
      <c r="G9" s="4" t="s">
        <v>5</v>
      </c>
      <c r="H9" s="5">
        <f t="shared" si="4"/>
        <v>0</v>
      </c>
      <c r="I9" s="4" t="s">
        <v>5</v>
      </c>
      <c r="J9" s="5">
        <f t="shared" si="5"/>
        <v>0</v>
      </c>
      <c r="K9" s="4">
        <v>15</v>
      </c>
      <c r="L9" s="5">
        <f t="shared" si="6"/>
        <v>50.5</v>
      </c>
      <c r="M9" s="17" t="str">
        <f t="shared" si="7"/>
        <v>np</v>
      </c>
      <c r="N9" s="18">
        <f t="shared" si="8"/>
        <v>0</v>
      </c>
      <c r="O9" s="16" t="e">
        <f>VLOOKUP($C9,'Youth-14 Women''s Epée'!$C$4:$AV$164,O$1-2,FALSE)</f>
        <v>#N/A</v>
      </c>
      <c r="P9" s="17" t="str">
        <f t="shared" si="9"/>
        <v>np</v>
      </c>
      <c r="Q9" s="18">
        <f t="shared" si="10"/>
        <v>0</v>
      </c>
      <c r="R9" s="16" t="e">
        <f>VLOOKUP($C9,'Youth-14 Women''s Epée'!$C$4:$AV$164,R$1-2,FALSE)</f>
        <v>#N/A</v>
      </c>
      <c r="S9" s="17" t="str">
        <f t="shared" si="11"/>
        <v>np</v>
      </c>
      <c r="T9" s="18">
        <f t="shared" si="12"/>
        <v>0</v>
      </c>
      <c r="U9" s="16" t="e">
        <f>VLOOKUP($C9,'Youth-14 Women''s Epée'!$C$4:$AV$164,U$1-2,FALSE)</f>
        <v>#N/A</v>
      </c>
      <c r="W9">
        <f t="shared" si="13"/>
        <v>0</v>
      </c>
      <c r="X9">
        <f t="shared" si="14"/>
        <v>0</v>
      </c>
      <c r="Y9">
        <f t="shared" si="15"/>
        <v>50.5</v>
      </c>
      <c r="Z9">
        <f t="shared" si="16"/>
        <v>0</v>
      </c>
      <c r="AA9">
        <f t="shared" si="17"/>
        <v>0</v>
      </c>
      <c r="AB9">
        <f t="shared" si="18"/>
        <v>0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164</v>
      </c>
      <c r="D10" s="1">
        <v>1989</v>
      </c>
      <c r="E10" s="3">
        <f t="shared" si="2"/>
        <v>50</v>
      </c>
      <c r="F10" s="3">
        <f t="shared" si="3"/>
        <v>50</v>
      </c>
      <c r="G10" s="4">
        <v>16</v>
      </c>
      <c r="H10" s="5">
        <f t="shared" si="4"/>
        <v>50</v>
      </c>
      <c r="I10" s="4" t="s">
        <v>5</v>
      </c>
      <c r="J10" s="5">
        <f t="shared" si="5"/>
        <v>0</v>
      </c>
      <c r="K10" s="4" t="s">
        <v>5</v>
      </c>
      <c r="L10" s="5">
        <f t="shared" si="6"/>
        <v>0</v>
      </c>
      <c r="M10" s="17" t="str">
        <f t="shared" si="7"/>
        <v>np</v>
      </c>
      <c r="N10" s="18">
        <f t="shared" si="8"/>
        <v>0</v>
      </c>
      <c r="O10" s="16" t="e">
        <f>VLOOKUP($C10,'Youth-14 Women''s Epée'!$C$4:$AV$164,O$1-2,FALSE)</f>
        <v>#N/A</v>
      </c>
      <c r="P10" s="17" t="str">
        <f t="shared" si="9"/>
        <v>np</v>
      </c>
      <c r="Q10" s="18">
        <f t="shared" si="10"/>
        <v>0</v>
      </c>
      <c r="R10" s="16" t="e">
        <f>VLOOKUP($C10,'Youth-14 Women''s Epée'!$C$4:$AV$164,R$1-2,FALSE)</f>
        <v>#N/A</v>
      </c>
      <c r="S10" s="17" t="str">
        <f t="shared" si="11"/>
        <v>np</v>
      </c>
      <c r="T10" s="18">
        <f t="shared" si="12"/>
        <v>0</v>
      </c>
      <c r="U10" s="16" t="e">
        <f>VLOOKUP($C10,'Youth-14 Women''s Epée'!$C$4:$AV$164,U$1-2,FALSE)</f>
        <v>#N/A</v>
      </c>
      <c r="W10">
        <f t="shared" si="13"/>
        <v>50</v>
      </c>
      <c r="X10">
        <f t="shared" si="14"/>
        <v>0</v>
      </c>
      <c r="Y10">
        <f t="shared" si="15"/>
        <v>0</v>
      </c>
      <c r="Z10">
        <f t="shared" si="16"/>
        <v>0</v>
      </c>
      <c r="AA10">
        <f t="shared" si="17"/>
        <v>0</v>
      </c>
      <c r="AB10">
        <f t="shared" si="18"/>
        <v>0</v>
      </c>
      <c r="AD10" s="30"/>
    </row>
    <row r="11" ht="13.5">
      <c r="AD11" s="30"/>
    </row>
    <row r="12" ht="13.5">
      <c r="AD12" s="30"/>
    </row>
    <row r="13" ht="13.5"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29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132</v>
      </c>
      <c r="H1" s="10"/>
      <c r="I1" s="9" t="s">
        <v>183</v>
      </c>
      <c r="J1" s="10"/>
      <c r="K1" s="9" t="s">
        <v>249</v>
      </c>
      <c r="L1" s="10"/>
      <c r="M1" s="15" t="s">
        <v>130</v>
      </c>
      <c r="N1" s="19"/>
      <c r="O1" s="20">
        <f>HLOOKUP(M1,'Youth-14 Women''s Foil'!$G$1:$L$3,3,0)</f>
        <v>7</v>
      </c>
      <c r="P1" s="15" t="s">
        <v>181</v>
      </c>
      <c r="Q1" s="19"/>
      <c r="R1" s="20">
        <f>HLOOKUP(P1,'Youth-14 Women''s Foil'!$G$1:$L$3,3,0)</f>
        <v>9</v>
      </c>
      <c r="S1" s="15" t="s">
        <v>247</v>
      </c>
      <c r="T1" s="19"/>
      <c r="U1" s="20">
        <f>HLOOKUP(S1,'Youth-14 Women''s Foil'!$G$1:$L$3,3,0)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133</v>
      </c>
      <c r="I2" s="13" t="s">
        <v>8</v>
      </c>
      <c r="J2" s="10" t="s">
        <v>184</v>
      </c>
      <c r="K2" s="13" t="s">
        <v>8</v>
      </c>
      <c r="L2" s="10" t="s">
        <v>250</v>
      </c>
      <c r="M2" s="15" t="str">
        <f ca="1">INDIRECT("'Youth-14 Women''s Foil'!R2C"&amp;O1,FALSE)</f>
        <v>B</v>
      </c>
      <c r="N2" s="19" t="str">
        <f ca="1">INDIRECT("'Youth-14 Women''s Foil'!R2C"&amp;O1+1,FALSE)</f>
        <v>Nov 2000&lt;BR&gt;Y14</v>
      </c>
      <c r="O2" s="14"/>
      <c r="P2" s="15" t="str">
        <f ca="1">INDIRECT("'Youth-14 Women''s Foil'!R2C"&amp;R1,FALSE)</f>
        <v>B</v>
      </c>
      <c r="Q2" s="19" t="str">
        <f ca="1">INDIRECT("'Youth-14 Women''s Foil'!R2C"&amp;R1+1,FALSE)</f>
        <v>Mar 2001&lt;BR&gt;Y14</v>
      </c>
      <c r="R2" s="14"/>
      <c r="S2" s="15" t="str">
        <f ca="1">INDIRECT("'Youth-14 Women''s Foil'!R2C"&amp;U1,FALSE)</f>
        <v>B</v>
      </c>
      <c r="T2" s="19" t="str">
        <f ca="1">INDIRECT("'Youth-14 Women''s Foil'!R2C"&amp;U1+1,FALSE)</f>
        <v>Summer&lt;BR&gt;2001&lt;BR&gt;Y14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29">IF(E4=0,"",IF(E4=E3,A3,ROW()-3&amp;IF(E4=E5,"T","")))</f>
        <v>1</v>
      </c>
      <c r="B4" s="2" t="str">
        <f>IF(D4&gt;=U11Cutoff,"#"," ")</f>
        <v> </v>
      </c>
      <c r="C4" s="26" t="s">
        <v>74</v>
      </c>
      <c r="D4" s="1">
        <v>1990</v>
      </c>
      <c r="E4" s="3">
        <f aca="true" t="shared" si="1" ref="E4:E29">LARGE($W4:$AB4,1)+LARGE($W4:$AB4,2)+LARGE($W4:$AB4,3)+LARGE($W4:$AB4,4)</f>
        <v>256.5</v>
      </c>
      <c r="F4" s="3">
        <f aca="true" t="shared" si="2" ref="F4:F29">LARGE($W4:$Y4,1)+LARGE($W4:$Y4,2)</f>
        <v>138.5</v>
      </c>
      <c r="G4" s="4">
        <v>7</v>
      </c>
      <c r="H4" s="5">
        <f aca="true" t="shared" si="3" ref="H4:H29">IF(OR(G4&gt;=33,ISNUMBER(G4)=FALSE),0,VLOOKUP(G4,PointTable,H$3,TRUE))</f>
        <v>69</v>
      </c>
      <c r="I4" s="4">
        <v>11</v>
      </c>
      <c r="J4" s="5">
        <f aca="true" t="shared" si="4" ref="J4:J29">IF(OR(I4&gt;=33,ISNUMBER(I4)=FALSE),0,VLOOKUP(I4,PointTable,J$3,TRUE))</f>
        <v>52.5</v>
      </c>
      <c r="K4" s="4">
        <v>6</v>
      </c>
      <c r="L4" s="5">
        <f aca="true" t="shared" si="5" ref="L4:L29">IF(OR(K4&gt;=33,ISNUMBER(K4)=FALSE),0,VLOOKUP(K4,PointTable,L$3,TRUE))</f>
        <v>69.5</v>
      </c>
      <c r="M4" s="17" t="str">
        <f>IF(ISERROR(O4),"np",O4)</f>
        <v>np</v>
      </c>
      <c r="N4" s="18">
        <f aca="true" t="shared" si="6" ref="N4:N29">IF(OR(M4&gt;=33,ISNUMBER(M4)=FALSE),0,VLOOKUP(M4,PointTable,N$3,TRUE))</f>
        <v>0</v>
      </c>
      <c r="O4" s="16" t="str">
        <f>VLOOKUP($C4,'Youth-14 Women''s Foil'!$C$4:$AV$154,O$1-2,FALSE)</f>
        <v>np</v>
      </c>
      <c r="P4" s="17">
        <f>IF(ISERROR(R4),"np",R4)</f>
        <v>27</v>
      </c>
      <c r="Q4" s="18">
        <f aca="true" t="shared" si="7" ref="Q4:Q29">IF(OR(P4&gt;=33,ISNUMBER(P4)=FALSE),0,VLOOKUP(P4,PointTable,Q$3,TRUE))</f>
        <v>60</v>
      </c>
      <c r="R4" s="16">
        <f>VLOOKUP($C4,'Youth-14 Women''s Foil'!$C$4:$AV$154,R$1-2,FALSE)</f>
        <v>27</v>
      </c>
      <c r="S4" s="17">
        <f>IF(ISERROR(U4),"np",U4)</f>
        <v>29</v>
      </c>
      <c r="T4" s="18">
        <f aca="true" t="shared" si="8" ref="T4:T29">IF(OR(S4&gt;=33,ISNUMBER(S4)=FALSE),0,VLOOKUP(S4,PointTable,T$3,TRUE))</f>
        <v>58</v>
      </c>
      <c r="U4" s="16">
        <f>VLOOKUP($C4,'Youth-14 Women''s Foil'!$C$4:$AV$154,U$1-2,FALSE)</f>
        <v>29</v>
      </c>
      <c r="W4">
        <f aca="true" t="shared" si="9" ref="W4:W19">H4</f>
        <v>69</v>
      </c>
      <c r="X4">
        <f aca="true" t="shared" si="10" ref="X4:X19">J4</f>
        <v>52.5</v>
      </c>
      <c r="Y4">
        <f aca="true" t="shared" si="11" ref="Y4:Y19">L4</f>
        <v>69.5</v>
      </c>
      <c r="Z4">
        <f aca="true" t="shared" si="12" ref="Z4:Z19">N4</f>
        <v>0</v>
      </c>
      <c r="AA4">
        <f aca="true" t="shared" si="13" ref="AA4:AA19">Q4</f>
        <v>60</v>
      </c>
      <c r="AB4">
        <f aca="true" t="shared" si="14" ref="AB4:AB19">T4</f>
        <v>58</v>
      </c>
      <c r="AD4" s="30"/>
    </row>
    <row r="5" spans="1:30" ht="13.5">
      <c r="A5" s="2" t="str">
        <f t="shared" si="0"/>
        <v>2</v>
      </c>
      <c r="B5" s="2" t="str">
        <f aca="true" t="shared" si="15" ref="B5:B26">IF(D5&gt;=U11Cutoff,"#"," ")</f>
        <v> </v>
      </c>
      <c r="C5" s="26" t="s">
        <v>89</v>
      </c>
      <c r="D5" s="1">
        <v>1989</v>
      </c>
      <c r="E5" s="3">
        <f t="shared" si="1"/>
        <v>215.5</v>
      </c>
      <c r="F5" s="3">
        <f t="shared" si="2"/>
        <v>162</v>
      </c>
      <c r="G5" s="4">
        <v>9</v>
      </c>
      <c r="H5" s="5">
        <f t="shared" si="3"/>
        <v>53.5</v>
      </c>
      <c r="I5" s="4">
        <v>2</v>
      </c>
      <c r="J5" s="5">
        <f t="shared" si="4"/>
        <v>92</v>
      </c>
      <c r="K5" s="4">
        <v>5</v>
      </c>
      <c r="L5" s="5">
        <f t="shared" si="5"/>
        <v>70</v>
      </c>
      <c r="M5" s="17" t="str">
        <f aca="true" t="shared" si="16" ref="M5:M12">IF(ISERROR(O5),"np",O5)</f>
        <v>np</v>
      </c>
      <c r="N5" s="18">
        <f t="shared" si="6"/>
        <v>0</v>
      </c>
      <c r="O5" s="16" t="e">
        <f>VLOOKUP($C5,'Youth-14 Women''s Foil'!$C$4:$AV$154,O$1-2,FALSE)</f>
        <v>#N/A</v>
      </c>
      <c r="P5" s="17" t="str">
        <f aca="true" t="shared" si="17" ref="P5:P12">IF(ISERROR(R5),"np",R5)</f>
        <v>np</v>
      </c>
      <c r="Q5" s="18">
        <f t="shared" si="7"/>
        <v>0</v>
      </c>
      <c r="R5" s="16" t="e">
        <f>VLOOKUP($C5,'Youth-14 Women''s Foil'!$C$4:$AV$154,R$1-2,FALSE)</f>
        <v>#N/A</v>
      </c>
      <c r="S5" s="17" t="str">
        <f aca="true" t="shared" si="18" ref="S5:S12">IF(ISERROR(U5),"np",U5)</f>
        <v>np</v>
      </c>
      <c r="T5" s="18">
        <f t="shared" si="8"/>
        <v>0</v>
      </c>
      <c r="U5" s="16" t="e">
        <f>VLOOKUP($C5,'Youth-14 Women''s Foil'!$C$4:$AV$154,U$1-2,FALSE)</f>
        <v>#N/A</v>
      </c>
      <c r="W5">
        <f t="shared" si="9"/>
        <v>53.5</v>
      </c>
      <c r="X5">
        <f t="shared" si="10"/>
        <v>92</v>
      </c>
      <c r="Y5">
        <f t="shared" si="11"/>
        <v>70</v>
      </c>
      <c r="Z5">
        <f t="shared" si="12"/>
        <v>0</v>
      </c>
      <c r="AA5">
        <f t="shared" si="13"/>
        <v>0</v>
      </c>
      <c r="AB5">
        <f t="shared" si="14"/>
        <v>0</v>
      </c>
      <c r="AD5" s="30"/>
    </row>
    <row r="6" spans="1:30" ht="13.5">
      <c r="A6" s="2" t="str">
        <f t="shared" si="0"/>
        <v>3</v>
      </c>
      <c r="B6" s="2" t="str">
        <f t="shared" si="15"/>
        <v> </v>
      </c>
      <c r="C6" s="26" t="s">
        <v>211</v>
      </c>
      <c r="D6" s="1">
        <v>1989</v>
      </c>
      <c r="E6" s="3">
        <f t="shared" si="1"/>
        <v>189</v>
      </c>
      <c r="F6" s="3">
        <f t="shared" si="2"/>
        <v>121</v>
      </c>
      <c r="G6" s="4" t="s">
        <v>5</v>
      </c>
      <c r="H6" s="5">
        <f t="shared" si="3"/>
        <v>0</v>
      </c>
      <c r="I6" s="4">
        <v>8</v>
      </c>
      <c r="J6" s="5">
        <f t="shared" si="4"/>
        <v>68.5</v>
      </c>
      <c r="K6" s="4">
        <v>11</v>
      </c>
      <c r="L6" s="5">
        <f t="shared" si="5"/>
        <v>52.5</v>
      </c>
      <c r="M6" s="17" t="str">
        <f t="shared" si="16"/>
        <v>np</v>
      </c>
      <c r="N6" s="18">
        <f t="shared" si="6"/>
        <v>0</v>
      </c>
      <c r="O6" s="16" t="str">
        <f>VLOOKUP($C6,'Youth-14 Women''s Foil'!$C$4:$AV$154,O$1-2,FALSE)</f>
        <v>np</v>
      </c>
      <c r="P6" s="17">
        <f t="shared" si="17"/>
        <v>19</v>
      </c>
      <c r="Q6" s="18">
        <f t="shared" si="7"/>
        <v>68</v>
      </c>
      <c r="R6" s="16">
        <f>VLOOKUP($C6,'Youth-14 Women''s Foil'!$C$4:$AV$154,R$1-2,FALSE)</f>
        <v>19</v>
      </c>
      <c r="S6" s="17" t="str">
        <f t="shared" si="18"/>
        <v>np</v>
      </c>
      <c r="T6" s="18">
        <f t="shared" si="8"/>
        <v>0</v>
      </c>
      <c r="U6" s="16" t="str">
        <f>VLOOKUP($C6,'Youth-14 Women''s Foil'!$C$4:$AV$154,U$1-2,FALSE)</f>
        <v>np</v>
      </c>
      <c r="W6">
        <f t="shared" si="9"/>
        <v>0</v>
      </c>
      <c r="X6">
        <f t="shared" si="10"/>
        <v>68.5</v>
      </c>
      <c r="Y6">
        <f t="shared" si="11"/>
        <v>52.5</v>
      </c>
      <c r="Z6">
        <f t="shared" si="12"/>
        <v>0</v>
      </c>
      <c r="AA6">
        <f t="shared" si="13"/>
        <v>68</v>
      </c>
      <c r="AB6">
        <f t="shared" si="14"/>
        <v>0</v>
      </c>
      <c r="AD6" s="30"/>
    </row>
    <row r="7" spans="1:30" ht="13.5">
      <c r="A7" s="2" t="str">
        <f t="shared" si="0"/>
        <v>4</v>
      </c>
      <c r="B7" s="2" t="str">
        <f t="shared" si="15"/>
        <v> </v>
      </c>
      <c r="C7" s="26" t="s">
        <v>56</v>
      </c>
      <c r="D7" s="1">
        <v>1990</v>
      </c>
      <c r="E7" s="3">
        <f t="shared" si="1"/>
        <v>188.5</v>
      </c>
      <c r="F7" s="3">
        <f t="shared" si="2"/>
        <v>138</v>
      </c>
      <c r="G7" s="4">
        <v>6</v>
      </c>
      <c r="H7" s="5">
        <f t="shared" si="3"/>
        <v>69.5</v>
      </c>
      <c r="I7" s="4">
        <v>15</v>
      </c>
      <c r="J7" s="5">
        <f t="shared" si="4"/>
        <v>50.5</v>
      </c>
      <c r="K7" s="4">
        <v>8</v>
      </c>
      <c r="L7" s="5">
        <f t="shared" si="5"/>
        <v>68.5</v>
      </c>
      <c r="M7" s="17" t="str">
        <f t="shared" si="16"/>
        <v>np</v>
      </c>
      <c r="N7" s="18">
        <f t="shared" si="6"/>
        <v>0</v>
      </c>
      <c r="O7" s="16" t="e">
        <f>VLOOKUP($C7,'Youth-14 Women''s Foil'!$C$4:$AV$154,O$1-2,FALSE)</f>
        <v>#N/A</v>
      </c>
      <c r="P7" s="17" t="str">
        <f t="shared" si="17"/>
        <v>np</v>
      </c>
      <c r="Q7" s="18">
        <f t="shared" si="7"/>
        <v>0</v>
      </c>
      <c r="R7" s="16" t="e">
        <f>VLOOKUP($C7,'Youth-14 Women''s Foil'!$C$4:$AV$154,R$1-2,FALSE)</f>
        <v>#N/A</v>
      </c>
      <c r="S7" s="17" t="str">
        <f t="shared" si="18"/>
        <v>np</v>
      </c>
      <c r="T7" s="18">
        <f t="shared" si="8"/>
        <v>0</v>
      </c>
      <c r="U7" s="16" t="e">
        <f>VLOOKUP($C7,'Youth-14 Women''s Foil'!$C$4:$AV$154,U$1-2,FALSE)</f>
        <v>#N/A</v>
      </c>
      <c r="W7">
        <f t="shared" si="9"/>
        <v>69.5</v>
      </c>
      <c r="X7">
        <f t="shared" si="10"/>
        <v>50.5</v>
      </c>
      <c r="Y7">
        <f t="shared" si="11"/>
        <v>68.5</v>
      </c>
      <c r="Z7">
        <f t="shared" si="12"/>
        <v>0</v>
      </c>
      <c r="AA7">
        <f t="shared" si="13"/>
        <v>0</v>
      </c>
      <c r="AB7">
        <f t="shared" si="14"/>
        <v>0</v>
      </c>
      <c r="AD7" s="30"/>
    </row>
    <row r="8" spans="1:30" ht="13.5">
      <c r="A8" s="2" t="str">
        <f t="shared" si="0"/>
        <v>5</v>
      </c>
      <c r="B8" s="2" t="str">
        <f t="shared" si="15"/>
        <v> </v>
      </c>
      <c r="C8" s="26" t="s">
        <v>152</v>
      </c>
      <c r="D8" s="1">
        <v>1989</v>
      </c>
      <c r="E8" s="3">
        <f t="shared" si="1"/>
        <v>143.5</v>
      </c>
      <c r="F8" s="3">
        <f t="shared" si="2"/>
        <v>84.5</v>
      </c>
      <c r="G8" s="4">
        <v>10</v>
      </c>
      <c r="H8" s="5">
        <f t="shared" si="3"/>
        <v>53</v>
      </c>
      <c r="I8" s="4">
        <v>24</v>
      </c>
      <c r="J8" s="5">
        <f t="shared" si="4"/>
        <v>31.5</v>
      </c>
      <c r="K8" s="4" t="s">
        <v>5</v>
      </c>
      <c r="L8" s="5">
        <f t="shared" si="5"/>
        <v>0</v>
      </c>
      <c r="M8" s="17" t="str">
        <f t="shared" si="16"/>
        <v>np</v>
      </c>
      <c r="N8" s="18">
        <f t="shared" si="6"/>
        <v>0</v>
      </c>
      <c r="O8" s="16" t="str">
        <f>VLOOKUP($C8,'Youth-14 Women''s Foil'!$C$4:$AV$154,O$1-2,FALSE)</f>
        <v>np</v>
      </c>
      <c r="P8" s="17">
        <f t="shared" si="17"/>
        <v>28</v>
      </c>
      <c r="Q8" s="18">
        <f t="shared" si="7"/>
        <v>59</v>
      </c>
      <c r="R8" s="16">
        <f>VLOOKUP($C8,'Youth-14 Women''s Foil'!$C$4:$AV$154,R$1-2,FALSE)</f>
        <v>28</v>
      </c>
      <c r="S8" s="17" t="str">
        <f t="shared" si="18"/>
        <v>np</v>
      </c>
      <c r="T8" s="18">
        <f t="shared" si="8"/>
        <v>0</v>
      </c>
      <c r="U8" s="16" t="str">
        <f>VLOOKUP($C8,'Youth-14 Women''s Foil'!$C$4:$AV$154,U$1-2,FALSE)</f>
        <v>np</v>
      </c>
      <c r="W8">
        <f t="shared" si="9"/>
        <v>53</v>
      </c>
      <c r="X8">
        <f t="shared" si="10"/>
        <v>31.5</v>
      </c>
      <c r="Y8">
        <f t="shared" si="11"/>
        <v>0</v>
      </c>
      <c r="Z8">
        <f t="shared" si="12"/>
        <v>0</v>
      </c>
      <c r="AA8">
        <f t="shared" si="13"/>
        <v>59</v>
      </c>
      <c r="AB8">
        <f t="shared" si="14"/>
        <v>0</v>
      </c>
      <c r="AD8" s="30"/>
    </row>
    <row r="9" spans="1:30" ht="13.5">
      <c r="A9" s="2" t="str">
        <f t="shared" si="0"/>
        <v>6</v>
      </c>
      <c r="B9" s="2" t="str">
        <f t="shared" si="15"/>
        <v> </v>
      </c>
      <c r="C9" s="26" t="s">
        <v>54</v>
      </c>
      <c r="D9" s="1">
        <v>1989</v>
      </c>
      <c r="E9" s="3">
        <f t="shared" si="1"/>
        <v>115.5</v>
      </c>
      <c r="F9" s="3">
        <f t="shared" si="2"/>
        <v>85.5</v>
      </c>
      <c r="G9" s="4">
        <v>14</v>
      </c>
      <c r="H9" s="5">
        <f t="shared" si="3"/>
        <v>51</v>
      </c>
      <c r="I9" s="4">
        <v>18</v>
      </c>
      <c r="J9" s="5">
        <f t="shared" si="4"/>
        <v>34.5</v>
      </c>
      <c r="K9" s="4">
        <v>27</v>
      </c>
      <c r="L9" s="5">
        <f t="shared" si="5"/>
        <v>30</v>
      </c>
      <c r="M9" s="17" t="str">
        <f t="shared" si="16"/>
        <v>np</v>
      </c>
      <c r="N9" s="18">
        <f t="shared" si="6"/>
        <v>0</v>
      </c>
      <c r="O9" s="16" t="e">
        <f>VLOOKUP($C9,'Youth-14 Women''s Foil'!$C$4:$AV$154,O$1-2,FALSE)</f>
        <v>#N/A</v>
      </c>
      <c r="P9" s="17" t="str">
        <f t="shared" si="17"/>
        <v>np</v>
      </c>
      <c r="Q9" s="18">
        <f t="shared" si="7"/>
        <v>0</v>
      </c>
      <c r="R9" s="16" t="e">
        <f>VLOOKUP($C9,'Youth-14 Women''s Foil'!$C$4:$AV$154,R$1-2,FALSE)</f>
        <v>#N/A</v>
      </c>
      <c r="S9" s="17" t="str">
        <f t="shared" si="18"/>
        <v>np</v>
      </c>
      <c r="T9" s="18">
        <f t="shared" si="8"/>
        <v>0</v>
      </c>
      <c r="U9" s="16" t="e">
        <f>VLOOKUP($C9,'Youth-14 Women''s Foil'!$C$4:$AV$154,U$1-2,FALSE)</f>
        <v>#N/A</v>
      </c>
      <c r="W9">
        <f t="shared" si="9"/>
        <v>51</v>
      </c>
      <c r="X9">
        <f t="shared" si="10"/>
        <v>34.5</v>
      </c>
      <c r="Y9">
        <f t="shared" si="11"/>
        <v>30</v>
      </c>
      <c r="Z9">
        <f t="shared" si="12"/>
        <v>0</v>
      </c>
      <c r="AA9">
        <f t="shared" si="13"/>
        <v>0</v>
      </c>
      <c r="AB9">
        <f t="shared" si="14"/>
        <v>0</v>
      </c>
      <c r="AD9" s="30"/>
    </row>
    <row r="10" spans="1:30" ht="13.5">
      <c r="A10" s="2" t="str">
        <f t="shared" si="0"/>
        <v>7</v>
      </c>
      <c r="B10" s="2" t="str">
        <f t="shared" si="15"/>
        <v> </v>
      </c>
      <c r="C10" s="26" t="s">
        <v>157</v>
      </c>
      <c r="D10" s="1">
        <v>1990</v>
      </c>
      <c r="E10" s="3">
        <f t="shared" si="1"/>
        <v>101.5</v>
      </c>
      <c r="F10" s="3">
        <f t="shared" si="2"/>
        <v>101.5</v>
      </c>
      <c r="G10" s="4" t="s">
        <v>5</v>
      </c>
      <c r="H10" s="5">
        <f t="shared" si="3"/>
        <v>0</v>
      </c>
      <c r="I10" s="4">
        <v>16</v>
      </c>
      <c r="J10" s="5">
        <f t="shared" si="4"/>
        <v>50</v>
      </c>
      <c r="K10" s="4">
        <v>13</v>
      </c>
      <c r="L10" s="5">
        <f t="shared" si="5"/>
        <v>51.5</v>
      </c>
      <c r="M10" s="17" t="str">
        <f t="shared" si="16"/>
        <v>np</v>
      </c>
      <c r="N10" s="18">
        <f t="shared" si="6"/>
        <v>0</v>
      </c>
      <c r="O10" s="16" t="e">
        <f>VLOOKUP($C10,'Youth-14 Women''s Foil'!$C$4:$AV$154,O$1-2,FALSE)</f>
        <v>#N/A</v>
      </c>
      <c r="P10" s="17" t="str">
        <f t="shared" si="17"/>
        <v>np</v>
      </c>
      <c r="Q10" s="18">
        <f t="shared" si="7"/>
        <v>0</v>
      </c>
      <c r="R10" s="16" t="e">
        <f>VLOOKUP($C10,'Youth-14 Women''s Foil'!$C$4:$AV$154,R$1-2,FALSE)</f>
        <v>#N/A</v>
      </c>
      <c r="S10" s="17" t="str">
        <f t="shared" si="18"/>
        <v>np</v>
      </c>
      <c r="T10" s="18">
        <f t="shared" si="8"/>
        <v>0</v>
      </c>
      <c r="U10" s="16" t="e">
        <f>VLOOKUP($C10,'Youth-14 Women''s Foil'!$C$4:$AV$154,U$1-2,FALSE)</f>
        <v>#N/A</v>
      </c>
      <c r="W10">
        <f t="shared" si="9"/>
        <v>0</v>
      </c>
      <c r="X10">
        <f t="shared" si="10"/>
        <v>50</v>
      </c>
      <c r="Y10">
        <f t="shared" si="11"/>
        <v>51.5</v>
      </c>
      <c r="Z10">
        <f t="shared" si="12"/>
        <v>0</v>
      </c>
      <c r="AA10">
        <f t="shared" si="13"/>
        <v>0</v>
      </c>
      <c r="AB10">
        <f t="shared" si="14"/>
        <v>0</v>
      </c>
      <c r="AD10" s="30"/>
    </row>
    <row r="11" spans="1:30" ht="13.5">
      <c r="A11" s="2" t="str">
        <f t="shared" si="0"/>
        <v>8</v>
      </c>
      <c r="B11" s="2" t="str">
        <f t="shared" si="15"/>
        <v> </v>
      </c>
      <c r="C11" s="26" t="s">
        <v>154</v>
      </c>
      <c r="D11" s="1">
        <v>1989</v>
      </c>
      <c r="E11" s="3">
        <f t="shared" si="1"/>
        <v>82.5</v>
      </c>
      <c r="F11" s="3">
        <f t="shared" si="2"/>
        <v>82.5</v>
      </c>
      <c r="G11" s="4">
        <v>13</v>
      </c>
      <c r="H11" s="5">
        <f t="shared" si="3"/>
        <v>51.5</v>
      </c>
      <c r="I11" s="4">
        <v>25</v>
      </c>
      <c r="J11" s="5">
        <f t="shared" si="4"/>
        <v>31</v>
      </c>
      <c r="K11" s="4" t="s">
        <v>5</v>
      </c>
      <c r="L11" s="5">
        <f t="shared" si="5"/>
        <v>0</v>
      </c>
      <c r="M11" s="17" t="str">
        <f t="shared" si="16"/>
        <v>np</v>
      </c>
      <c r="N11" s="18">
        <f t="shared" si="6"/>
        <v>0</v>
      </c>
      <c r="O11" s="16" t="e">
        <f>VLOOKUP($C11,'Youth-14 Women''s Foil'!$C$4:$AV$154,O$1-2,FALSE)</f>
        <v>#N/A</v>
      </c>
      <c r="P11" s="17" t="str">
        <f t="shared" si="17"/>
        <v>np</v>
      </c>
      <c r="Q11" s="18">
        <f t="shared" si="7"/>
        <v>0</v>
      </c>
      <c r="R11" s="16" t="e">
        <f>VLOOKUP($C11,'Youth-14 Women''s Foil'!$C$4:$AV$154,R$1-2,FALSE)</f>
        <v>#N/A</v>
      </c>
      <c r="S11" s="17" t="str">
        <f t="shared" si="18"/>
        <v>np</v>
      </c>
      <c r="T11" s="18">
        <f t="shared" si="8"/>
        <v>0</v>
      </c>
      <c r="U11" s="16" t="e">
        <f>VLOOKUP($C11,'Youth-14 Women''s Foil'!$C$4:$AV$154,U$1-2,FALSE)</f>
        <v>#N/A</v>
      </c>
      <c r="W11">
        <f t="shared" si="9"/>
        <v>51.5</v>
      </c>
      <c r="X11">
        <f t="shared" si="10"/>
        <v>31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s="30"/>
    </row>
    <row r="12" spans="1:30" ht="13.5">
      <c r="A12" s="2" t="str">
        <f t="shared" si="0"/>
        <v>9</v>
      </c>
      <c r="B12" s="2" t="str">
        <f t="shared" si="15"/>
        <v> </v>
      </c>
      <c r="C12" s="26" t="s">
        <v>109</v>
      </c>
      <c r="D12" s="1">
        <v>1990</v>
      </c>
      <c r="E12" s="3">
        <f t="shared" si="1"/>
        <v>81.5</v>
      </c>
      <c r="F12" s="3">
        <f t="shared" si="2"/>
        <v>81.5</v>
      </c>
      <c r="G12" s="4">
        <v>12</v>
      </c>
      <c r="H12" s="5">
        <f t="shared" si="3"/>
        <v>52</v>
      </c>
      <c r="I12" s="4" t="s">
        <v>5</v>
      </c>
      <c r="J12" s="5">
        <f t="shared" si="4"/>
        <v>0</v>
      </c>
      <c r="K12" s="4">
        <v>28</v>
      </c>
      <c r="L12" s="5">
        <f t="shared" si="5"/>
        <v>29.5</v>
      </c>
      <c r="M12" s="17" t="str">
        <f t="shared" si="16"/>
        <v>np</v>
      </c>
      <c r="N12" s="18">
        <f t="shared" si="6"/>
        <v>0</v>
      </c>
      <c r="O12" s="16" t="e">
        <f>VLOOKUP($C12,'Youth-14 Women''s Foil'!$C$4:$AV$154,O$1-2,FALSE)</f>
        <v>#N/A</v>
      </c>
      <c r="P12" s="17" t="str">
        <f t="shared" si="17"/>
        <v>np</v>
      </c>
      <c r="Q12" s="18">
        <f t="shared" si="7"/>
        <v>0</v>
      </c>
      <c r="R12" s="16" t="e">
        <f>VLOOKUP($C12,'Youth-14 Women''s Foil'!$C$4:$AV$154,R$1-2,FALSE)</f>
        <v>#N/A</v>
      </c>
      <c r="S12" s="17" t="str">
        <f t="shared" si="18"/>
        <v>np</v>
      </c>
      <c r="T12" s="18">
        <f t="shared" si="8"/>
        <v>0</v>
      </c>
      <c r="U12" s="16" t="e">
        <f>VLOOKUP($C12,'Youth-14 Women''s Foil'!$C$4:$AV$154,U$1-2,FALSE)</f>
        <v>#N/A</v>
      </c>
      <c r="W12">
        <f t="shared" si="9"/>
        <v>52</v>
      </c>
      <c r="X12">
        <f t="shared" si="10"/>
        <v>0</v>
      </c>
      <c r="Y12">
        <f t="shared" si="11"/>
        <v>29.5</v>
      </c>
      <c r="Z12">
        <f t="shared" si="12"/>
        <v>0</v>
      </c>
      <c r="AA12">
        <f t="shared" si="13"/>
        <v>0</v>
      </c>
      <c r="AB12">
        <f t="shared" si="14"/>
        <v>0</v>
      </c>
      <c r="AD12" s="30"/>
    </row>
    <row r="13" spans="1:30" ht="13.5">
      <c r="A13" s="2" t="str">
        <f t="shared" si="0"/>
        <v>10</v>
      </c>
      <c r="B13" s="2" t="str">
        <f t="shared" si="15"/>
        <v> </v>
      </c>
      <c r="C13" s="26" t="s">
        <v>253</v>
      </c>
      <c r="D13" s="1">
        <v>1990</v>
      </c>
      <c r="E13" s="3">
        <f t="shared" si="1"/>
        <v>69</v>
      </c>
      <c r="F13" s="3">
        <f t="shared" si="2"/>
        <v>69</v>
      </c>
      <c r="G13" s="4" t="s">
        <v>5</v>
      </c>
      <c r="H13" s="5">
        <f t="shared" si="3"/>
        <v>0</v>
      </c>
      <c r="I13" s="4" t="s">
        <v>5</v>
      </c>
      <c r="J13" s="5">
        <f t="shared" si="4"/>
        <v>0</v>
      </c>
      <c r="K13" s="4">
        <v>7</v>
      </c>
      <c r="L13" s="5">
        <f t="shared" si="5"/>
        <v>69</v>
      </c>
      <c r="M13" s="17" t="str">
        <f aca="true" t="shared" si="19" ref="M13:M19">IF(ISERROR(O13),"np",O13)</f>
        <v>np</v>
      </c>
      <c r="N13" s="18">
        <f t="shared" si="6"/>
        <v>0</v>
      </c>
      <c r="O13" s="16" t="e">
        <f>VLOOKUP($C13,'Youth-14 Women''s Foil'!$C$4:$AV$154,O$1-2,FALSE)</f>
        <v>#N/A</v>
      </c>
      <c r="P13" s="17" t="str">
        <f aca="true" t="shared" si="20" ref="P13:P19">IF(ISERROR(R13),"np",R13)</f>
        <v>np</v>
      </c>
      <c r="Q13" s="18">
        <f t="shared" si="7"/>
        <v>0</v>
      </c>
      <c r="R13" s="16" t="e">
        <f>VLOOKUP($C13,'Youth-14 Women''s Foil'!$C$4:$AV$154,R$1-2,FALSE)</f>
        <v>#N/A</v>
      </c>
      <c r="S13" s="17" t="str">
        <f aca="true" t="shared" si="21" ref="S13:S19">IF(ISERROR(U13),"np",U13)</f>
        <v>np</v>
      </c>
      <c r="T13" s="18">
        <f t="shared" si="8"/>
        <v>0</v>
      </c>
      <c r="U13" s="16" t="e">
        <f>VLOOKUP($C13,'Youth-14 Women''s Foil'!$C$4:$AV$154,U$1-2,FALSE)</f>
        <v>#N/A</v>
      </c>
      <c r="W13">
        <f t="shared" si="9"/>
        <v>0</v>
      </c>
      <c r="X13">
        <f t="shared" si="10"/>
        <v>0</v>
      </c>
      <c r="Y13">
        <f t="shared" si="11"/>
        <v>69</v>
      </c>
      <c r="Z13">
        <f t="shared" si="12"/>
        <v>0</v>
      </c>
      <c r="AA13">
        <f t="shared" si="13"/>
        <v>0</v>
      </c>
      <c r="AB13">
        <f t="shared" si="14"/>
        <v>0</v>
      </c>
      <c r="AD13" s="30"/>
    </row>
    <row r="14" spans="1:30" ht="13.5">
      <c r="A14" s="2" t="str">
        <f t="shared" si="0"/>
        <v>11</v>
      </c>
      <c r="B14" s="2" t="str">
        <f t="shared" si="15"/>
        <v> </v>
      </c>
      <c r="C14" s="26" t="s">
        <v>58</v>
      </c>
      <c r="D14" s="1">
        <v>1990</v>
      </c>
      <c r="E14" s="3">
        <f t="shared" si="1"/>
        <v>52</v>
      </c>
      <c r="F14" s="3">
        <f t="shared" si="2"/>
        <v>52</v>
      </c>
      <c r="G14" s="4" t="s">
        <v>5</v>
      </c>
      <c r="H14" s="5">
        <f t="shared" si="3"/>
        <v>0</v>
      </c>
      <c r="I14" s="4">
        <v>12</v>
      </c>
      <c r="J14" s="5">
        <f t="shared" si="4"/>
        <v>52</v>
      </c>
      <c r="K14" s="4" t="s">
        <v>5</v>
      </c>
      <c r="L14" s="5">
        <f t="shared" si="5"/>
        <v>0</v>
      </c>
      <c r="M14" s="17" t="str">
        <f t="shared" si="19"/>
        <v>np</v>
      </c>
      <c r="N14" s="18">
        <f t="shared" si="6"/>
        <v>0</v>
      </c>
      <c r="O14" s="16" t="e">
        <f>VLOOKUP($C14,'Youth-14 Women''s Foil'!$C$4:$AV$154,O$1-2,FALSE)</f>
        <v>#N/A</v>
      </c>
      <c r="P14" s="17" t="str">
        <f t="shared" si="20"/>
        <v>np</v>
      </c>
      <c r="Q14" s="18">
        <f t="shared" si="7"/>
        <v>0</v>
      </c>
      <c r="R14" s="16" t="e">
        <f>VLOOKUP($C14,'Youth-14 Women''s Foil'!$C$4:$AV$154,R$1-2,FALSE)</f>
        <v>#N/A</v>
      </c>
      <c r="S14" s="17" t="str">
        <f t="shared" si="21"/>
        <v>np</v>
      </c>
      <c r="T14" s="18">
        <f t="shared" si="8"/>
        <v>0</v>
      </c>
      <c r="U14" s="16" t="e">
        <f>VLOOKUP($C14,'Youth-14 Women''s Foil'!$C$4:$AV$154,U$1-2,FALSE)</f>
        <v>#N/A</v>
      </c>
      <c r="W14">
        <f t="shared" si="9"/>
        <v>0</v>
      </c>
      <c r="X14">
        <f t="shared" si="10"/>
        <v>52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D14" s="30"/>
    </row>
    <row r="15" spans="1:30" ht="13.5">
      <c r="A15" s="2" t="str">
        <f t="shared" si="0"/>
        <v>12</v>
      </c>
      <c r="B15" s="2" t="str">
        <f t="shared" si="15"/>
        <v> </v>
      </c>
      <c r="C15" s="26" t="s">
        <v>197</v>
      </c>
      <c r="D15" s="1">
        <v>1990</v>
      </c>
      <c r="E15" s="3">
        <f t="shared" si="1"/>
        <v>51.5</v>
      </c>
      <c r="F15" s="3">
        <f t="shared" si="2"/>
        <v>51.5</v>
      </c>
      <c r="G15" s="4" t="s">
        <v>5</v>
      </c>
      <c r="H15" s="5">
        <f t="shared" si="3"/>
        <v>0</v>
      </c>
      <c r="I15" s="4">
        <v>13</v>
      </c>
      <c r="J15" s="5">
        <f t="shared" si="4"/>
        <v>51.5</v>
      </c>
      <c r="K15" s="4" t="s">
        <v>5</v>
      </c>
      <c r="L15" s="5">
        <f t="shared" si="5"/>
        <v>0</v>
      </c>
      <c r="M15" s="17" t="str">
        <f t="shared" si="19"/>
        <v>np</v>
      </c>
      <c r="N15" s="18">
        <f t="shared" si="6"/>
        <v>0</v>
      </c>
      <c r="O15" s="16" t="e">
        <f>VLOOKUP($C15,'Youth-14 Women''s Foil'!$C$4:$AV$154,O$1-2,FALSE)</f>
        <v>#N/A</v>
      </c>
      <c r="P15" s="17" t="str">
        <f t="shared" si="20"/>
        <v>np</v>
      </c>
      <c r="Q15" s="18">
        <f t="shared" si="7"/>
        <v>0</v>
      </c>
      <c r="R15" s="16" t="e">
        <f>VLOOKUP($C15,'Youth-14 Women''s Foil'!$C$4:$AV$154,R$1-2,FALSE)</f>
        <v>#N/A</v>
      </c>
      <c r="S15" s="17" t="str">
        <f t="shared" si="21"/>
        <v>np</v>
      </c>
      <c r="T15" s="18">
        <f t="shared" si="8"/>
        <v>0</v>
      </c>
      <c r="U15" s="16" t="e">
        <f>VLOOKUP($C15,'Youth-14 Women''s Foil'!$C$4:$AV$154,U$1-2,FALSE)</f>
        <v>#N/A</v>
      </c>
      <c r="W15">
        <f t="shared" si="9"/>
        <v>0</v>
      </c>
      <c r="X15">
        <f t="shared" si="10"/>
        <v>51.5</v>
      </c>
      <c r="Y15">
        <f t="shared" si="11"/>
        <v>0</v>
      </c>
      <c r="Z15">
        <f t="shared" si="12"/>
        <v>0</v>
      </c>
      <c r="AA15">
        <f t="shared" si="13"/>
        <v>0</v>
      </c>
      <c r="AB15">
        <f t="shared" si="14"/>
        <v>0</v>
      </c>
      <c r="AD15" s="30"/>
    </row>
    <row r="16" spans="1:30" ht="13.5">
      <c r="A16" s="2" t="str">
        <f t="shared" si="0"/>
        <v>13</v>
      </c>
      <c r="B16" s="2" t="str">
        <f t="shared" si="15"/>
        <v> </v>
      </c>
      <c r="C16" s="26" t="s">
        <v>234</v>
      </c>
      <c r="D16" s="1">
        <v>1990</v>
      </c>
      <c r="E16" s="3">
        <f t="shared" si="1"/>
        <v>51</v>
      </c>
      <c r="F16" s="3">
        <f t="shared" si="2"/>
        <v>51</v>
      </c>
      <c r="G16" s="4" t="s">
        <v>5</v>
      </c>
      <c r="H16" s="5">
        <f t="shared" si="3"/>
        <v>0</v>
      </c>
      <c r="I16" s="4">
        <v>14</v>
      </c>
      <c r="J16" s="5">
        <f t="shared" si="4"/>
        <v>51</v>
      </c>
      <c r="K16" s="4" t="s">
        <v>5</v>
      </c>
      <c r="L16" s="5">
        <f t="shared" si="5"/>
        <v>0</v>
      </c>
      <c r="M16" s="17" t="str">
        <f t="shared" si="19"/>
        <v>np</v>
      </c>
      <c r="N16" s="18">
        <f t="shared" si="6"/>
        <v>0</v>
      </c>
      <c r="O16" s="16" t="e">
        <f>VLOOKUP($C16,'Youth-14 Women''s Foil'!$C$4:$AV$154,O$1-2,FALSE)</f>
        <v>#N/A</v>
      </c>
      <c r="P16" s="17" t="str">
        <f t="shared" si="20"/>
        <v>np</v>
      </c>
      <c r="Q16" s="18">
        <f t="shared" si="7"/>
        <v>0</v>
      </c>
      <c r="R16" s="16" t="e">
        <f>VLOOKUP($C16,'Youth-14 Women''s Foil'!$C$4:$AV$154,R$1-2,FALSE)</f>
        <v>#N/A</v>
      </c>
      <c r="S16" s="17" t="str">
        <f t="shared" si="21"/>
        <v>np</v>
      </c>
      <c r="T16" s="18">
        <f t="shared" si="8"/>
        <v>0</v>
      </c>
      <c r="U16" s="16" t="e">
        <f>VLOOKUP($C16,'Youth-14 Women''s Foil'!$C$4:$AV$154,U$1-2,FALSE)</f>
        <v>#N/A</v>
      </c>
      <c r="W16">
        <f t="shared" si="9"/>
        <v>0</v>
      </c>
      <c r="X16">
        <f t="shared" si="10"/>
        <v>51</v>
      </c>
      <c r="Y16">
        <f t="shared" si="11"/>
        <v>0</v>
      </c>
      <c r="Z16">
        <f t="shared" si="12"/>
        <v>0</v>
      </c>
      <c r="AA16">
        <f t="shared" si="13"/>
        <v>0</v>
      </c>
      <c r="AB16">
        <f t="shared" si="14"/>
        <v>0</v>
      </c>
      <c r="AD16" s="30"/>
    </row>
    <row r="17" spans="1:30" ht="13.5">
      <c r="A17" s="2" t="str">
        <f t="shared" si="0"/>
        <v>14T</v>
      </c>
      <c r="B17" s="2" t="str">
        <f t="shared" si="15"/>
        <v> </v>
      </c>
      <c r="C17" s="26" t="s">
        <v>254</v>
      </c>
      <c r="D17" s="1">
        <v>1989</v>
      </c>
      <c r="E17" s="3">
        <f t="shared" si="1"/>
        <v>34</v>
      </c>
      <c r="F17" s="3">
        <f t="shared" si="2"/>
        <v>34</v>
      </c>
      <c r="G17" s="4" t="s">
        <v>5</v>
      </c>
      <c r="H17" s="5">
        <f t="shared" si="3"/>
        <v>0</v>
      </c>
      <c r="I17" s="4" t="s">
        <v>5</v>
      </c>
      <c r="J17" s="5">
        <f t="shared" si="4"/>
        <v>0</v>
      </c>
      <c r="K17" s="4">
        <v>19</v>
      </c>
      <c r="L17" s="5">
        <f t="shared" si="5"/>
        <v>34</v>
      </c>
      <c r="M17" s="17" t="str">
        <f t="shared" si="19"/>
        <v>np</v>
      </c>
      <c r="N17" s="18">
        <f t="shared" si="6"/>
        <v>0</v>
      </c>
      <c r="O17" s="16" t="e">
        <f>VLOOKUP($C17,'Youth-14 Women''s Foil'!$C$4:$AV$154,O$1-2,FALSE)</f>
        <v>#N/A</v>
      </c>
      <c r="P17" s="17" t="str">
        <f t="shared" si="20"/>
        <v>np</v>
      </c>
      <c r="Q17" s="18">
        <f t="shared" si="7"/>
        <v>0</v>
      </c>
      <c r="R17" s="16" t="e">
        <f>VLOOKUP($C17,'Youth-14 Women''s Foil'!$C$4:$AV$154,R$1-2,FALSE)</f>
        <v>#N/A</v>
      </c>
      <c r="S17" s="17" t="str">
        <f t="shared" si="21"/>
        <v>np</v>
      </c>
      <c r="T17" s="18">
        <f t="shared" si="8"/>
        <v>0</v>
      </c>
      <c r="U17" s="16" t="e">
        <f>VLOOKUP($C17,'Youth-14 Women''s Foil'!$C$4:$AV$154,U$1-2,FALSE)</f>
        <v>#N/A</v>
      </c>
      <c r="W17">
        <f t="shared" si="9"/>
        <v>0</v>
      </c>
      <c r="X17">
        <f t="shared" si="10"/>
        <v>0</v>
      </c>
      <c r="Y17">
        <f t="shared" si="11"/>
        <v>34</v>
      </c>
      <c r="Z17">
        <f t="shared" si="12"/>
        <v>0</v>
      </c>
      <c r="AA17">
        <f t="shared" si="13"/>
        <v>0</v>
      </c>
      <c r="AB17">
        <f t="shared" si="14"/>
        <v>0</v>
      </c>
      <c r="AD17" s="30"/>
    </row>
    <row r="18" spans="1:30" ht="13.5">
      <c r="A18" s="2" t="str">
        <f t="shared" si="0"/>
        <v>14T</v>
      </c>
      <c r="B18" s="2" t="str">
        <f t="shared" si="15"/>
        <v>#</v>
      </c>
      <c r="C18" s="26" t="s">
        <v>90</v>
      </c>
      <c r="D18" s="1">
        <v>1991</v>
      </c>
      <c r="E18" s="3">
        <f t="shared" si="1"/>
        <v>34</v>
      </c>
      <c r="F18" s="3">
        <f t="shared" si="2"/>
        <v>34</v>
      </c>
      <c r="G18" s="4" t="s">
        <v>5</v>
      </c>
      <c r="H18" s="5">
        <f t="shared" si="3"/>
        <v>0</v>
      </c>
      <c r="I18" s="4">
        <v>19</v>
      </c>
      <c r="J18" s="5">
        <f t="shared" si="4"/>
        <v>34</v>
      </c>
      <c r="K18" s="4" t="s">
        <v>5</v>
      </c>
      <c r="L18" s="5">
        <f t="shared" si="5"/>
        <v>0</v>
      </c>
      <c r="M18" s="17" t="str">
        <f t="shared" si="19"/>
        <v>np</v>
      </c>
      <c r="N18" s="18">
        <f t="shared" si="6"/>
        <v>0</v>
      </c>
      <c r="O18" s="16" t="e">
        <f>VLOOKUP($C18,'Youth-14 Women''s Foil'!$C$4:$AV$154,O$1-2,FALSE)</f>
        <v>#N/A</v>
      </c>
      <c r="P18" s="17" t="str">
        <f t="shared" si="20"/>
        <v>np</v>
      </c>
      <c r="Q18" s="18">
        <f t="shared" si="7"/>
        <v>0</v>
      </c>
      <c r="R18" s="16" t="e">
        <f>VLOOKUP($C18,'Youth-14 Women''s Foil'!$C$4:$AV$154,R$1-2,FALSE)</f>
        <v>#N/A</v>
      </c>
      <c r="S18" s="17" t="str">
        <f t="shared" si="21"/>
        <v>np</v>
      </c>
      <c r="T18" s="18">
        <f t="shared" si="8"/>
        <v>0</v>
      </c>
      <c r="U18" s="16" t="e">
        <f>VLOOKUP($C18,'Youth-14 Women''s Foil'!$C$4:$AV$154,U$1-2,FALSE)</f>
        <v>#N/A</v>
      </c>
      <c r="W18">
        <f t="shared" si="9"/>
        <v>0</v>
      </c>
      <c r="X18">
        <f t="shared" si="10"/>
        <v>34</v>
      </c>
      <c r="Y18">
        <f t="shared" si="11"/>
        <v>0</v>
      </c>
      <c r="Z18">
        <f t="shared" si="12"/>
        <v>0</v>
      </c>
      <c r="AA18">
        <f t="shared" si="13"/>
        <v>0</v>
      </c>
      <c r="AB18">
        <f t="shared" si="14"/>
        <v>0</v>
      </c>
      <c r="AD18" s="30"/>
    </row>
    <row r="19" spans="1:30" ht="13.5">
      <c r="A19" s="2" t="str">
        <f t="shared" si="0"/>
        <v>16</v>
      </c>
      <c r="B19" s="2" t="str">
        <f t="shared" si="15"/>
        <v> </v>
      </c>
      <c r="C19" s="26" t="s">
        <v>91</v>
      </c>
      <c r="D19" s="1">
        <v>1990</v>
      </c>
      <c r="E19" s="3">
        <f t="shared" si="1"/>
        <v>33.5</v>
      </c>
      <c r="F19" s="3">
        <f t="shared" si="2"/>
        <v>33.5</v>
      </c>
      <c r="G19" s="4" t="s">
        <v>5</v>
      </c>
      <c r="H19" s="5">
        <f t="shared" si="3"/>
        <v>0</v>
      </c>
      <c r="I19" s="4">
        <v>20</v>
      </c>
      <c r="J19" s="5">
        <f t="shared" si="4"/>
        <v>33.5</v>
      </c>
      <c r="K19" s="4" t="s">
        <v>5</v>
      </c>
      <c r="L19" s="5">
        <f t="shared" si="5"/>
        <v>0</v>
      </c>
      <c r="M19" s="17" t="str">
        <f t="shared" si="19"/>
        <v>np</v>
      </c>
      <c r="N19" s="18">
        <f t="shared" si="6"/>
        <v>0</v>
      </c>
      <c r="O19" s="16" t="e">
        <f>VLOOKUP($C19,'Youth-14 Women''s Foil'!$C$4:$AV$154,O$1-2,FALSE)</f>
        <v>#N/A</v>
      </c>
      <c r="P19" s="17" t="str">
        <f t="shared" si="20"/>
        <v>np</v>
      </c>
      <c r="Q19" s="18">
        <f t="shared" si="7"/>
        <v>0</v>
      </c>
      <c r="R19" s="16" t="e">
        <f>VLOOKUP($C19,'Youth-14 Women''s Foil'!$C$4:$AV$154,R$1-2,FALSE)</f>
        <v>#N/A</v>
      </c>
      <c r="S19" s="17" t="str">
        <f t="shared" si="21"/>
        <v>np</v>
      </c>
      <c r="T19" s="18">
        <f t="shared" si="8"/>
        <v>0</v>
      </c>
      <c r="U19" s="16" t="e">
        <f>VLOOKUP($C19,'Youth-14 Women''s Foil'!$C$4:$AV$154,U$1-2,FALSE)</f>
        <v>#N/A</v>
      </c>
      <c r="W19">
        <f t="shared" si="9"/>
        <v>0</v>
      </c>
      <c r="X19">
        <f t="shared" si="10"/>
        <v>33.5</v>
      </c>
      <c r="Y19">
        <f t="shared" si="11"/>
        <v>0</v>
      </c>
      <c r="Z19">
        <f t="shared" si="12"/>
        <v>0</v>
      </c>
      <c r="AA19">
        <f t="shared" si="13"/>
        <v>0</v>
      </c>
      <c r="AB19">
        <f t="shared" si="14"/>
        <v>0</v>
      </c>
      <c r="AD19" s="30"/>
    </row>
    <row r="20" spans="1:30" ht="13.5">
      <c r="A20" s="2" t="str">
        <f t="shared" si="0"/>
        <v>17</v>
      </c>
      <c r="B20" s="2" t="str">
        <f t="shared" si="15"/>
        <v> </v>
      </c>
      <c r="C20" s="26" t="s">
        <v>256</v>
      </c>
      <c r="D20" s="1">
        <v>1989</v>
      </c>
      <c r="E20" s="3">
        <f t="shared" si="1"/>
        <v>33</v>
      </c>
      <c r="F20" s="3">
        <f t="shared" si="2"/>
        <v>33</v>
      </c>
      <c r="G20" s="4" t="s">
        <v>5</v>
      </c>
      <c r="H20" s="5">
        <f t="shared" si="3"/>
        <v>0</v>
      </c>
      <c r="I20" s="4" t="s">
        <v>5</v>
      </c>
      <c r="J20" s="5">
        <f t="shared" si="4"/>
        <v>0</v>
      </c>
      <c r="K20" s="4">
        <v>21</v>
      </c>
      <c r="L20" s="5">
        <f t="shared" si="5"/>
        <v>33</v>
      </c>
      <c r="M20" s="17" t="str">
        <f aca="true" t="shared" si="22" ref="M20:M26">IF(ISERROR(O20),"np",O20)</f>
        <v>np</v>
      </c>
      <c r="N20" s="18">
        <f t="shared" si="6"/>
        <v>0</v>
      </c>
      <c r="O20" s="16" t="e">
        <f>VLOOKUP($C20,'Youth-14 Women''s Foil'!$C$4:$AV$154,O$1-2,FALSE)</f>
        <v>#N/A</v>
      </c>
      <c r="P20" s="17" t="str">
        <f aca="true" t="shared" si="23" ref="P20:P26">IF(ISERROR(R20),"np",R20)</f>
        <v>np</v>
      </c>
      <c r="Q20" s="18">
        <f t="shared" si="7"/>
        <v>0</v>
      </c>
      <c r="R20" s="16" t="e">
        <f>VLOOKUP($C20,'Youth-14 Women''s Foil'!$C$4:$AV$154,R$1-2,FALSE)</f>
        <v>#N/A</v>
      </c>
      <c r="S20" s="17" t="str">
        <f aca="true" t="shared" si="24" ref="S20:S26">IF(ISERROR(U20),"np",U20)</f>
        <v>np</v>
      </c>
      <c r="T20" s="18">
        <f t="shared" si="8"/>
        <v>0</v>
      </c>
      <c r="U20" s="16" t="e">
        <f>VLOOKUP($C20,'Youth-14 Women''s Foil'!$C$4:$AV$154,U$1-2,FALSE)</f>
        <v>#N/A</v>
      </c>
      <c r="W20">
        <f aca="true" t="shared" si="25" ref="W20:W25">H20</f>
        <v>0</v>
      </c>
      <c r="X20">
        <f aca="true" t="shared" si="26" ref="X20:X25">J20</f>
        <v>0</v>
      </c>
      <c r="Y20">
        <f aca="true" t="shared" si="27" ref="Y20:Y25">L20</f>
        <v>33</v>
      </c>
      <c r="Z20">
        <f aca="true" t="shared" si="28" ref="Z20:Z25">N20</f>
        <v>0</v>
      </c>
      <c r="AA20">
        <f aca="true" t="shared" si="29" ref="AA20:AA25">Q20</f>
        <v>0</v>
      </c>
      <c r="AB20">
        <f aca="true" t="shared" si="30" ref="AB20:AB25">T20</f>
        <v>0</v>
      </c>
      <c r="AD20" s="30"/>
    </row>
    <row r="21" spans="1:30" ht="13.5">
      <c r="A21" s="2" t="str">
        <f t="shared" si="0"/>
        <v>18</v>
      </c>
      <c r="B21" s="2" t="str">
        <f t="shared" si="15"/>
        <v> </v>
      </c>
      <c r="C21" s="26" t="s">
        <v>212</v>
      </c>
      <c r="D21" s="1">
        <v>1989</v>
      </c>
      <c r="E21" s="3">
        <f t="shared" si="1"/>
        <v>32.5</v>
      </c>
      <c r="F21" s="3">
        <f t="shared" si="2"/>
        <v>32.5</v>
      </c>
      <c r="G21" s="4" t="s">
        <v>5</v>
      </c>
      <c r="H21" s="5">
        <f t="shared" si="3"/>
        <v>0</v>
      </c>
      <c r="I21" s="4">
        <v>22</v>
      </c>
      <c r="J21" s="5">
        <f t="shared" si="4"/>
        <v>32.5</v>
      </c>
      <c r="K21" s="4" t="s">
        <v>5</v>
      </c>
      <c r="L21" s="5">
        <f t="shared" si="5"/>
        <v>0</v>
      </c>
      <c r="M21" s="17" t="str">
        <f t="shared" si="22"/>
        <v>np</v>
      </c>
      <c r="N21" s="18">
        <f t="shared" si="6"/>
        <v>0</v>
      </c>
      <c r="O21" s="16" t="e">
        <f>VLOOKUP($C21,'Youth-14 Women''s Foil'!$C$4:$AV$154,O$1-2,FALSE)</f>
        <v>#N/A</v>
      </c>
      <c r="P21" s="17" t="str">
        <f t="shared" si="23"/>
        <v>np</v>
      </c>
      <c r="Q21" s="18">
        <f t="shared" si="7"/>
        <v>0</v>
      </c>
      <c r="R21" s="16" t="e">
        <f>VLOOKUP($C21,'Youth-14 Women''s Foil'!$C$4:$AV$154,R$1-2,FALSE)</f>
        <v>#N/A</v>
      </c>
      <c r="S21" s="17" t="str">
        <f t="shared" si="24"/>
        <v>np</v>
      </c>
      <c r="T21" s="18">
        <f t="shared" si="8"/>
        <v>0</v>
      </c>
      <c r="U21" s="16" t="e">
        <f>VLOOKUP($C21,'Youth-14 Women''s Foil'!$C$4:$AV$154,U$1-2,FALSE)</f>
        <v>#N/A</v>
      </c>
      <c r="W21">
        <f t="shared" si="25"/>
        <v>0</v>
      </c>
      <c r="X21">
        <f t="shared" si="26"/>
        <v>32.5</v>
      </c>
      <c r="Y21">
        <f t="shared" si="27"/>
        <v>0</v>
      </c>
      <c r="Z21">
        <f t="shared" si="28"/>
        <v>0</v>
      </c>
      <c r="AA21">
        <f t="shared" si="29"/>
        <v>0</v>
      </c>
      <c r="AB21">
        <f t="shared" si="30"/>
        <v>0</v>
      </c>
      <c r="AD21" s="30"/>
    </row>
    <row r="22" spans="1:30" ht="13.5">
      <c r="A22" s="2" t="str">
        <f t="shared" si="0"/>
        <v>19</v>
      </c>
      <c r="B22" s="2" t="str">
        <f t="shared" si="15"/>
        <v> </v>
      </c>
      <c r="C22" s="26" t="s">
        <v>257</v>
      </c>
      <c r="D22" s="1">
        <v>1989</v>
      </c>
      <c r="E22" s="3">
        <f t="shared" si="1"/>
        <v>32</v>
      </c>
      <c r="F22" s="3">
        <f t="shared" si="2"/>
        <v>32</v>
      </c>
      <c r="G22" s="4" t="s">
        <v>5</v>
      </c>
      <c r="H22" s="5">
        <f t="shared" si="3"/>
        <v>0</v>
      </c>
      <c r="I22" s="4" t="s">
        <v>5</v>
      </c>
      <c r="J22" s="5">
        <f t="shared" si="4"/>
        <v>0</v>
      </c>
      <c r="K22" s="4">
        <v>23</v>
      </c>
      <c r="L22" s="5">
        <f t="shared" si="5"/>
        <v>32</v>
      </c>
      <c r="M22" s="17" t="str">
        <f t="shared" si="22"/>
        <v>np</v>
      </c>
      <c r="N22" s="18">
        <f t="shared" si="6"/>
        <v>0</v>
      </c>
      <c r="O22" s="16" t="e">
        <f>VLOOKUP($C22,'Youth-14 Women''s Foil'!$C$4:$AV$154,O$1-2,FALSE)</f>
        <v>#N/A</v>
      </c>
      <c r="P22" s="17" t="str">
        <f t="shared" si="23"/>
        <v>np</v>
      </c>
      <c r="Q22" s="18">
        <f t="shared" si="7"/>
        <v>0</v>
      </c>
      <c r="R22" s="16" t="e">
        <f>VLOOKUP($C22,'Youth-14 Women''s Foil'!$C$4:$AV$154,R$1-2,FALSE)</f>
        <v>#N/A</v>
      </c>
      <c r="S22" s="17" t="str">
        <f t="shared" si="24"/>
        <v>np</v>
      </c>
      <c r="T22" s="18">
        <f t="shared" si="8"/>
        <v>0</v>
      </c>
      <c r="U22" s="16" t="e">
        <f>VLOOKUP($C22,'Youth-14 Women''s Foil'!$C$4:$AV$154,U$1-2,FALSE)</f>
        <v>#N/A</v>
      </c>
      <c r="W22">
        <f t="shared" si="25"/>
        <v>0</v>
      </c>
      <c r="X22">
        <f t="shared" si="26"/>
        <v>0</v>
      </c>
      <c r="Y22">
        <f t="shared" si="27"/>
        <v>32</v>
      </c>
      <c r="Z22">
        <f t="shared" si="28"/>
        <v>0</v>
      </c>
      <c r="AA22">
        <f t="shared" si="29"/>
        <v>0</v>
      </c>
      <c r="AB22">
        <f t="shared" si="30"/>
        <v>0</v>
      </c>
      <c r="AD22" s="30"/>
    </row>
    <row r="23" spans="1:30" ht="13.5">
      <c r="A23" s="2" t="str">
        <f t="shared" si="0"/>
        <v>20</v>
      </c>
      <c r="B23" s="2" t="str">
        <f t="shared" si="15"/>
        <v> </v>
      </c>
      <c r="C23" s="26" t="s">
        <v>258</v>
      </c>
      <c r="D23" s="1">
        <v>1989</v>
      </c>
      <c r="E23" s="3">
        <f t="shared" si="1"/>
        <v>31.5</v>
      </c>
      <c r="F23" s="3">
        <f t="shared" si="2"/>
        <v>31.5</v>
      </c>
      <c r="G23" s="4" t="s">
        <v>5</v>
      </c>
      <c r="H23" s="5">
        <f t="shared" si="3"/>
        <v>0</v>
      </c>
      <c r="I23" s="4" t="s">
        <v>5</v>
      </c>
      <c r="J23" s="5">
        <f t="shared" si="4"/>
        <v>0</v>
      </c>
      <c r="K23" s="4">
        <v>24</v>
      </c>
      <c r="L23" s="5">
        <f t="shared" si="5"/>
        <v>31.5</v>
      </c>
      <c r="M23" s="17" t="str">
        <f t="shared" si="22"/>
        <v>np</v>
      </c>
      <c r="N23" s="18">
        <f t="shared" si="6"/>
        <v>0</v>
      </c>
      <c r="O23" s="16" t="e">
        <f>VLOOKUP($C23,'Youth-14 Women''s Foil'!$C$4:$AV$154,O$1-2,FALSE)</f>
        <v>#N/A</v>
      </c>
      <c r="P23" s="17" t="str">
        <f t="shared" si="23"/>
        <v>np</v>
      </c>
      <c r="Q23" s="18">
        <f t="shared" si="7"/>
        <v>0</v>
      </c>
      <c r="R23" s="16" t="e">
        <f>VLOOKUP($C23,'Youth-14 Women''s Foil'!$C$4:$AV$154,R$1-2,FALSE)</f>
        <v>#N/A</v>
      </c>
      <c r="S23" s="17" t="str">
        <f t="shared" si="24"/>
        <v>np</v>
      </c>
      <c r="T23" s="18">
        <f t="shared" si="8"/>
        <v>0</v>
      </c>
      <c r="U23" s="16" t="e">
        <f>VLOOKUP($C23,'Youth-14 Women''s Foil'!$C$4:$AV$154,U$1-2,FALSE)</f>
        <v>#N/A</v>
      </c>
      <c r="W23">
        <f t="shared" si="25"/>
        <v>0</v>
      </c>
      <c r="X23">
        <f t="shared" si="26"/>
        <v>0</v>
      </c>
      <c r="Y23">
        <f t="shared" si="27"/>
        <v>31.5</v>
      </c>
      <c r="Z23">
        <f t="shared" si="28"/>
        <v>0</v>
      </c>
      <c r="AA23">
        <f t="shared" si="29"/>
        <v>0</v>
      </c>
      <c r="AB23">
        <f t="shared" si="30"/>
        <v>0</v>
      </c>
      <c r="AD23" s="30"/>
    </row>
    <row r="24" spans="1:30" ht="13.5">
      <c r="A24" s="2" t="str">
        <f t="shared" si="0"/>
        <v>21</v>
      </c>
      <c r="B24" s="2" t="str">
        <f t="shared" si="15"/>
        <v> </v>
      </c>
      <c r="C24" s="26" t="s">
        <v>213</v>
      </c>
      <c r="D24" s="1">
        <v>1989</v>
      </c>
      <c r="E24" s="3">
        <f t="shared" si="1"/>
        <v>30.5</v>
      </c>
      <c r="F24" s="3">
        <f t="shared" si="2"/>
        <v>30.5</v>
      </c>
      <c r="G24" s="4" t="s">
        <v>5</v>
      </c>
      <c r="H24" s="5">
        <f t="shared" si="3"/>
        <v>0</v>
      </c>
      <c r="I24" s="4">
        <v>26</v>
      </c>
      <c r="J24" s="5">
        <f t="shared" si="4"/>
        <v>30.5</v>
      </c>
      <c r="K24" s="4" t="s">
        <v>5</v>
      </c>
      <c r="L24" s="5">
        <f t="shared" si="5"/>
        <v>0</v>
      </c>
      <c r="M24" s="17" t="str">
        <f t="shared" si="22"/>
        <v>np</v>
      </c>
      <c r="N24" s="18">
        <f t="shared" si="6"/>
        <v>0</v>
      </c>
      <c r="O24" s="16" t="e">
        <f>VLOOKUP($C24,'Youth-14 Women''s Foil'!$C$4:$AV$154,O$1-2,FALSE)</f>
        <v>#N/A</v>
      </c>
      <c r="P24" s="17" t="str">
        <f t="shared" si="23"/>
        <v>np</v>
      </c>
      <c r="Q24" s="18">
        <f t="shared" si="7"/>
        <v>0</v>
      </c>
      <c r="R24" s="16" t="e">
        <f>VLOOKUP($C24,'Youth-14 Women''s Foil'!$C$4:$AV$154,R$1-2,FALSE)</f>
        <v>#N/A</v>
      </c>
      <c r="S24" s="17" t="str">
        <f t="shared" si="24"/>
        <v>np</v>
      </c>
      <c r="T24" s="18">
        <f t="shared" si="8"/>
        <v>0</v>
      </c>
      <c r="U24" s="16" t="e">
        <f>VLOOKUP($C24,'Youth-14 Women''s Foil'!$C$4:$AV$154,U$1-2,FALSE)</f>
        <v>#N/A</v>
      </c>
      <c r="W24">
        <f t="shared" si="25"/>
        <v>0</v>
      </c>
      <c r="X24">
        <f t="shared" si="26"/>
        <v>30.5</v>
      </c>
      <c r="Y24">
        <f t="shared" si="27"/>
        <v>0</v>
      </c>
      <c r="Z24">
        <f t="shared" si="28"/>
        <v>0</v>
      </c>
      <c r="AA24">
        <f t="shared" si="29"/>
        <v>0</v>
      </c>
      <c r="AB24">
        <f t="shared" si="30"/>
        <v>0</v>
      </c>
      <c r="AD24" s="30"/>
    </row>
    <row r="25" spans="1:30" ht="13.5">
      <c r="A25" s="2" t="str">
        <f t="shared" si="0"/>
        <v>22</v>
      </c>
      <c r="B25" s="2" t="str">
        <f t="shared" si="15"/>
        <v> </v>
      </c>
      <c r="C25" s="26" t="s">
        <v>214</v>
      </c>
      <c r="D25" s="1">
        <v>1989</v>
      </c>
      <c r="E25" s="3">
        <f t="shared" si="1"/>
        <v>30</v>
      </c>
      <c r="F25" s="3">
        <f t="shared" si="2"/>
        <v>30</v>
      </c>
      <c r="G25" s="4" t="s">
        <v>5</v>
      </c>
      <c r="H25" s="5">
        <f t="shared" si="3"/>
        <v>0</v>
      </c>
      <c r="I25" s="4">
        <v>27</v>
      </c>
      <c r="J25" s="5">
        <f t="shared" si="4"/>
        <v>30</v>
      </c>
      <c r="K25" s="4" t="s">
        <v>5</v>
      </c>
      <c r="L25" s="5">
        <f t="shared" si="5"/>
        <v>0</v>
      </c>
      <c r="M25" s="17" t="str">
        <f t="shared" si="22"/>
        <v>np</v>
      </c>
      <c r="N25" s="18">
        <f t="shared" si="6"/>
        <v>0</v>
      </c>
      <c r="O25" s="16" t="e">
        <f>VLOOKUP($C25,'Youth-14 Women''s Foil'!$C$4:$AV$154,O$1-2,FALSE)</f>
        <v>#N/A</v>
      </c>
      <c r="P25" s="17" t="str">
        <f t="shared" si="23"/>
        <v>np</v>
      </c>
      <c r="Q25" s="18">
        <f t="shared" si="7"/>
        <v>0</v>
      </c>
      <c r="R25" s="16" t="e">
        <f>VLOOKUP($C25,'Youth-14 Women''s Foil'!$C$4:$AV$154,R$1-2,FALSE)</f>
        <v>#N/A</v>
      </c>
      <c r="S25" s="17" t="str">
        <f t="shared" si="24"/>
        <v>np</v>
      </c>
      <c r="T25" s="18">
        <f t="shared" si="8"/>
        <v>0</v>
      </c>
      <c r="U25" s="16" t="e">
        <f>VLOOKUP($C25,'Youth-14 Women''s Foil'!$C$4:$AV$154,U$1-2,FALSE)</f>
        <v>#N/A</v>
      </c>
      <c r="W25">
        <f t="shared" si="25"/>
        <v>0</v>
      </c>
      <c r="X25">
        <f t="shared" si="26"/>
        <v>30</v>
      </c>
      <c r="Y25">
        <f t="shared" si="27"/>
        <v>0</v>
      </c>
      <c r="Z25">
        <f t="shared" si="28"/>
        <v>0</v>
      </c>
      <c r="AA25">
        <f t="shared" si="29"/>
        <v>0</v>
      </c>
      <c r="AB25">
        <f t="shared" si="30"/>
        <v>0</v>
      </c>
      <c r="AD25" s="30"/>
    </row>
    <row r="26" spans="1:30" ht="13.5">
      <c r="A26" s="2" t="str">
        <f t="shared" si="0"/>
        <v>23</v>
      </c>
      <c r="B26" s="2" t="str">
        <f t="shared" si="15"/>
        <v> </v>
      </c>
      <c r="C26" s="26" t="s">
        <v>196</v>
      </c>
      <c r="D26" s="1">
        <v>1990</v>
      </c>
      <c r="E26" s="3">
        <f t="shared" si="1"/>
        <v>29.5</v>
      </c>
      <c r="F26" s="3">
        <f t="shared" si="2"/>
        <v>29.5</v>
      </c>
      <c r="G26" s="4" t="s">
        <v>5</v>
      </c>
      <c r="H26" s="5">
        <f t="shared" si="3"/>
        <v>0</v>
      </c>
      <c r="I26" s="4">
        <v>28</v>
      </c>
      <c r="J26" s="5">
        <f t="shared" si="4"/>
        <v>29.5</v>
      </c>
      <c r="K26" s="4" t="s">
        <v>5</v>
      </c>
      <c r="L26" s="5">
        <f t="shared" si="5"/>
        <v>0</v>
      </c>
      <c r="M26" s="17" t="str">
        <f t="shared" si="22"/>
        <v>np</v>
      </c>
      <c r="N26" s="18">
        <f t="shared" si="6"/>
        <v>0</v>
      </c>
      <c r="O26" s="16" t="e">
        <f>VLOOKUP($C26,'Youth-14 Women''s Foil'!$C$4:$AV$154,O$1-2,FALSE)</f>
        <v>#N/A</v>
      </c>
      <c r="P26" s="17" t="str">
        <f t="shared" si="23"/>
        <v>np</v>
      </c>
      <c r="Q26" s="18">
        <f t="shared" si="7"/>
        <v>0</v>
      </c>
      <c r="R26" s="16" t="e">
        <f>VLOOKUP($C26,'Youth-14 Women''s Foil'!$C$4:$AV$154,R$1-2,FALSE)</f>
        <v>#N/A</v>
      </c>
      <c r="S26" s="17" t="str">
        <f t="shared" si="24"/>
        <v>np</v>
      </c>
      <c r="T26" s="18">
        <f t="shared" si="8"/>
        <v>0</v>
      </c>
      <c r="U26" s="16" t="e">
        <f>VLOOKUP($C26,'Youth-14 Women''s Foil'!$C$4:$AV$154,U$1-2,FALSE)</f>
        <v>#N/A</v>
      </c>
      <c r="W26">
        <f>H26</f>
        <v>0</v>
      </c>
      <c r="X26">
        <f>J26</f>
        <v>29.5</v>
      </c>
      <c r="Y26">
        <f>L26</f>
        <v>0</v>
      </c>
      <c r="Z26">
        <f>N26</f>
        <v>0</v>
      </c>
      <c r="AA26">
        <f>Q26</f>
        <v>0</v>
      </c>
      <c r="AB26">
        <f>T26</f>
        <v>0</v>
      </c>
      <c r="AD26" s="30"/>
    </row>
    <row r="27" spans="1:30" ht="13.5">
      <c r="A27" s="2" t="str">
        <f t="shared" si="0"/>
        <v>24</v>
      </c>
      <c r="B27" s="2" t="str">
        <f>IF(D27&gt;=U11Cutoff,"#"," ")</f>
        <v>#</v>
      </c>
      <c r="C27" s="26" t="s">
        <v>110</v>
      </c>
      <c r="D27" s="1">
        <v>1992</v>
      </c>
      <c r="E27" s="3">
        <f t="shared" si="1"/>
        <v>29</v>
      </c>
      <c r="F27" s="3">
        <f t="shared" si="2"/>
        <v>29</v>
      </c>
      <c r="G27" s="4" t="s">
        <v>5</v>
      </c>
      <c r="H27" s="5">
        <f t="shared" si="3"/>
        <v>0</v>
      </c>
      <c r="I27" s="4">
        <v>29</v>
      </c>
      <c r="J27" s="5">
        <f t="shared" si="4"/>
        <v>29</v>
      </c>
      <c r="K27" s="4" t="s">
        <v>5</v>
      </c>
      <c r="L27" s="5">
        <f t="shared" si="5"/>
        <v>0</v>
      </c>
      <c r="M27" s="17" t="str">
        <f>IF(ISERROR(O27),"np",O27)</f>
        <v>np</v>
      </c>
      <c r="N27" s="18">
        <f t="shared" si="6"/>
        <v>0</v>
      </c>
      <c r="O27" s="16" t="e">
        <f>VLOOKUP($C27,'Youth-14 Women''s Foil'!$C$4:$AV$154,O$1-2,FALSE)</f>
        <v>#N/A</v>
      </c>
      <c r="P27" s="17" t="str">
        <f>IF(ISERROR(R27),"np",R27)</f>
        <v>np</v>
      </c>
      <c r="Q27" s="18">
        <f t="shared" si="7"/>
        <v>0</v>
      </c>
      <c r="R27" s="16" t="e">
        <f>VLOOKUP($C27,'Youth-14 Women''s Foil'!$C$4:$AV$154,R$1-2,FALSE)</f>
        <v>#N/A</v>
      </c>
      <c r="S27" s="17" t="str">
        <f>IF(ISERROR(U27),"np",U27)</f>
        <v>np</v>
      </c>
      <c r="T27" s="18">
        <f t="shared" si="8"/>
        <v>0</v>
      </c>
      <c r="U27" s="16" t="e">
        <f>VLOOKUP($C27,'Youth-14 Women''s Foil'!$C$4:$AV$154,U$1-2,FALSE)</f>
        <v>#N/A</v>
      </c>
      <c r="W27">
        <f>H27</f>
        <v>0</v>
      </c>
      <c r="X27">
        <f>J27</f>
        <v>29</v>
      </c>
      <c r="Y27">
        <f>L27</f>
        <v>0</v>
      </c>
      <c r="Z27">
        <f>N27</f>
        <v>0</v>
      </c>
      <c r="AA27">
        <f>Q27</f>
        <v>0</v>
      </c>
      <c r="AB27">
        <f>T27</f>
        <v>0</v>
      </c>
      <c r="AD27" s="30"/>
    </row>
    <row r="28" spans="1:30" ht="13.5">
      <c r="A28" s="2" t="str">
        <f t="shared" si="0"/>
        <v>25T</v>
      </c>
      <c r="B28" s="2" t="str">
        <f>IF(D28&gt;=U11Cutoff,"#"," ")</f>
        <v> </v>
      </c>
      <c r="C28" s="26" t="s">
        <v>259</v>
      </c>
      <c r="D28" s="1">
        <v>1989</v>
      </c>
      <c r="E28" s="3">
        <f t="shared" si="1"/>
        <v>27.5</v>
      </c>
      <c r="F28" s="3">
        <f t="shared" si="2"/>
        <v>27.5</v>
      </c>
      <c r="G28" s="4" t="s">
        <v>5</v>
      </c>
      <c r="H28" s="5">
        <f t="shared" si="3"/>
        <v>0</v>
      </c>
      <c r="I28" s="4" t="s">
        <v>5</v>
      </c>
      <c r="J28" s="5">
        <f t="shared" si="4"/>
        <v>0</v>
      </c>
      <c r="K28" s="4">
        <v>32</v>
      </c>
      <c r="L28" s="5">
        <f t="shared" si="5"/>
        <v>27.5</v>
      </c>
      <c r="M28" s="17" t="str">
        <f>IF(ISERROR(O28),"np",O28)</f>
        <v>np</v>
      </c>
      <c r="N28" s="18">
        <f t="shared" si="6"/>
        <v>0</v>
      </c>
      <c r="O28" s="16" t="e">
        <f>VLOOKUP($C28,'Youth-14 Women''s Foil'!$C$4:$AV$154,O$1-2,FALSE)</f>
        <v>#N/A</v>
      </c>
      <c r="P28" s="17" t="str">
        <f>IF(ISERROR(R28),"np",R28)</f>
        <v>np</v>
      </c>
      <c r="Q28" s="18">
        <f t="shared" si="7"/>
        <v>0</v>
      </c>
      <c r="R28" s="16" t="e">
        <f>VLOOKUP($C28,'Youth-14 Women''s Foil'!$C$4:$AV$154,R$1-2,FALSE)</f>
        <v>#N/A</v>
      </c>
      <c r="S28" s="17" t="str">
        <f>IF(ISERROR(U28),"np",U28)</f>
        <v>np</v>
      </c>
      <c r="T28" s="18">
        <f t="shared" si="8"/>
        <v>0</v>
      </c>
      <c r="U28" s="16" t="e">
        <f>VLOOKUP($C28,'Youth-14 Women''s Foil'!$C$4:$AV$154,U$1-2,FALSE)</f>
        <v>#N/A</v>
      </c>
      <c r="W28">
        <f>H28</f>
        <v>0</v>
      </c>
      <c r="X28">
        <f>J28</f>
        <v>0</v>
      </c>
      <c r="Y28">
        <f>L28</f>
        <v>27.5</v>
      </c>
      <c r="Z28">
        <f>N28</f>
        <v>0</v>
      </c>
      <c r="AA28">
        <f>Q28</f>
        <v>0</v>
      </c>
      <c r="AB28">
        <f>T28</f>
        <v>0</v>
      </c>
      <c r="AD28" s="30"/>
    </row>
    <row r="29" spans="1:30" ht="13.5">
      <c r="A29" s="2" t="str">
        <f t="shared" si="0"/>
        <v>25T</v>
      </c>
      <c r="B29" s="2" t="str">
        <f>IF(D29&gt;=U11Cutoff,"#"," ")</f>
        <v> </v>
      </c>
      <c r="C29" s="26" t="s">
        <v>215</v>
      </c>
      <c r="D29" s="1">
        <v>1990</v>
      </c>
      <c r="E29" s="3">
        <f t="shared" si="1"/>
        <v>27.5</v>
      </c>
      <c r="F29" s="3">
        <f t="shared" si="2"/>
        <v>27.5</v>
      </c>
      <c r="G29" s="4" t="s">
        <v>5</v>
      </c>
      <c r="H29" s="5">
        <f t="shared" si="3"/>
        <v>0</v>
      </c>
      <c r="I29" s="4">
        <v>32</v>
      </c>
      <c r="J29" s="5">
        <f t="shared" si="4"/>
        <v>27.5</v>
      </c>
      <c r="K29" s="4" t="s">
        <v>5</v>
      </c>
      <c r="L29" s="5">
        <f t="shared" si="5"/>
        <v>0</v>
      </c>
      <c r="M29" s="17" t="str">
        <f>IF(ISERROR(O29),"np",O29)</f>
        <v>np</v>
      </c>
      <c r="N29" s="18">
        <f t="shared" si="6"/>
        <v>0</v>
      </c>
      <c r="O29" s="16" t="e">
        <f>VLOOKUP($C29,'Youth-14 Women''s Foil'!$C$4:$AV$154,O$1-2,FALSE)</f>
        <v>#N/A</v>
      </c>
      <c r="P29" s="17" t="str">
        <f>IF(ISERROR(R29),"np",R29)</f>
        <v>np</v>
      </c>
      <c r="Q29" s="18">
        <f t="shared" si="7"/>
        <v>0</v>
      </c>
      <c r="R29" s="16" t="e">
        <f>VLOOKUP($C29,'Youth-14 Women''s Foil'!$C$4:$AV$154,R$1-2,FALSE)</f>
        <v>#N/A</v>
      </c>
      <c r="S29" s="17" t="str">
        <f>IF(ISERROR(U29),"np",U29)</f>
        <v>np</v>
      </c>
      <c r="T29" s="18">
        <f t="shared" si="8"/>
        <v>0</v>
      </c>
      <c r="U29" s="16" t="e">
        <f>VLOOKUP($C29,'Youth-14 Women''s Foil'!$C$4:$AV$154,U$1-2,FALSE)</f>
        <v>#N/A</v>
      </c>
      <c r="W29">
        <f>H29</f>
        <v>0</v>
      </c>
      <c r="X29">
        <f>J29</f>
        <v>27.5</v>
      </c>
      <c r="Y29">
        <f>L29</f>
        <v>0</v>
      </c>
      <c r="Z29">
        <f>N29</f>
        <v>0</v>
      </c>
      <c r="AA29">
        <f>Q29</f>
        <v>0</v>
      </c>
      <c r="AB29">
        <f>T29</f>
        <v>0</v>
      </c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132</v>
      </c>
      <c r="H1" s="10"/>
      <c r="I1" s="9" t="s">
        <v>183</v>
      </c>
      <c r="J1" s="10"/>
      <c r="K1" s="9" t="s">
        <v>249</v>
      </c>
      <c r="L1" s="10"/>
      <c r="M1" s="15" t="s">
        <v>130</v>
      </c>
      <c r="N1" s="19"/>
      <c r="O1" s="20">
        <f>HLOOKUP(M1,'Youth-14 Women''s Saber'!$G$1:$L$3,3,0)</f>
        <v>7</v>
      </c>
      <c r="P1" s="15" t="s">
        <v>181</v>
      </c>
      <c r="Q1" s="19"/>
      <c r="R1" s="20">
        <f>HLOOKUP(P1,'Youth-14 Women''s Saber'!$G$1:$L$3,3,0)</f>
        <v>9</v>
      </c>
      <c r="S1" s="15" t="s">
        <v>247</v>
      </c>
      <c r="T1" s="19"/>
      <c r="U1" s="20">
        <f>HLOOKUP(S1,'Youth-14 Women''s Saber'!$G$1:$L$3,3,0)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133</v>
      </c>
      <c r="I2" s="13" t="s">
        <v>8</v>
      </c>
      <c r="J2" s="10" t="s">
        <v>184</v>
      </c>
      <c r="K2" s="13" t="s">
        <v>8</v>
      </c>
      <c r="L2" s="10" t="s">
        <v>250</v>
      </c>
      <c r="M2" s="15" t="str">
        <f ca="1">INDIRECT("'Youth-14 Women''s Saber'!R2C"&amp;O1,FALSE)</f>
        <v>B</v>
      </c>
      <c r="N2" s="19" t="str">
        <f ca="1">INDIRECT("'Youth-14 Women''s Saber'!R2C"&amp;O1+1,FALSE)</f>
        <v>Nov 2000&lt;BR&gt;Y14</v>
      </c>
      <c r="O2" s="14"/>
      <c r="P2" s="15" t="str">
        <f ca="1">INDIRECT("'Youth-14 Women''s Saber'!R2C"&amp;R1,FALSE)</f>
        <v>B</v>
      </c>
      <c r="Q2" s="19" t="str">
        <f ca="1">INDIRECT("'Youth-14 Women''s Saber'!R2C"&amp;R1+1,FALSE)</f>
        <v>Mar 2001&lt;BR&gt;Y14</v>
      </c>
      <c r="R2" s="14"/>
      <c r="S2" s="15" t="str">
        <f ca="1">INDIRECT("'Youth-14 Women''s Saber'!R2C"&amp;U1,FALSE)</f>
        <v>B</v>
      </c>
      <c r="T2" s="19" t="str">
        <f ca="1">INDIRECT("'Youth-14 Women''s Saber'!R2C"&amp;U1+1,FALSE)</f>
        <v>Summer&lt;BR&gt;2001&lt;BR&gt;Y14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13">IF(E4=0,"",IF(E4=E3,A3,ROW()-3&amp;IF(E4=E5,"T","")))</f>
        <v>1</v>
      </c>
      <c r="B4" s="2" t="str">
        <f aca="true" t="shared" si="1" ref="B4:B13">IF(D4&gt;=U11Cutoff,"#"," ")</f>
        <v> </v>
      </c>
      <c r="C4" s="26" t="s">
        <v>47</v>
      </c>
      <c r="D4" s="1">
        <v>1989</v>
      </c>
      <c r="E4" s="3">
        <f aca="true" t="shared" si="2" ref="E4:E13">LARGE($W4:$AB4,1)+LARGE($W4:$AB4,2)+LARGE($W4:$AB4,3)+LARGE($W4:$AB4,4)</f>
        <v>400</v>
      </c>
      <c r="F4" s="3">
        <f aca="true" t="shared" si="3" ref="F4:F13">LARGE($W4:$Y4,1)+LARGE($W4:$Y4,2)</f>
        <v>161</v>
      </c>
      <c r="G4" s="4" t="s">
        <v>5</v>
      </c>
      <c r="H4" s="5">
        <f aca="true" t="shared" si="4" ref="H4:H13">IF(OR(G4&gt;=33,ISNUMBER(G4)=FALSE),0,VLOOKUP(G4,PointTable,H$3,TRUE))</f>
        <v>0</v>
      </c>
      <c r="I4" s="4">
        <v>2</v>
      </c>
      <c r="J4" s="5">
        <f aca="true" t="shared" si="5" ref="J4:J13">IF(OR(I4&gt;=33,ISNUMBER(I4)=FALSE),0,VLOOKUP(I4,PointTable,J$3,TRUE))</f>
        <v>92</v>
      </c>
      <c r="K4" s="4">
        <v>7</v>
      </c>
      <c r="L4" s="5">
        <f aca="true" t="shared" si="6" ref="L4:L13">IF(OR(K4&gt;=33,ISNUMBER(K4)=FALSE),0,VLOOKUP(K4,PointTable,L$3,TRUE))</f>
        <v>69</v>
      </c>
      <c r="M4" s="17">
        <f aca="true" t="shared" si="7" ref="M4:M13">IF(ISERROR(O4),"np",O4)</f>
        <v>12</v>
      </c>
      <c r="N4" s="18">
        <f aca="true" t="shared" si="8" ref="N4:N13">IF(OR(M4&gt;=33,ISNUMBER(M4)=FALSE),0,VLOOKUP(M4,PointTable,N$3,TRUE))</f>
        <v>104</v>
      </c>
      <c r="O4" s="16">
        <f>VLOOKUP($C4,'Youth-14 Women''s Saber'!$C$4:$AV$158,O$1-2,FALSE)</f>
        <v>12</v>
      </c>
      <c r="P4" s="17">
        <f aca="true" t="shared" si="9" ref="P4:P13">IF(ISERROR(R4),"np",R4)</f>
        <v>12</v>
      </c>
      <c r="Q4" s="18">
        <f aca="true" t="shared" si="10" ref="Q4:Q13">IF(OR(P4&gt;=33,ISNUMBER(P4)=FALSE),0,VLOOKUP(P4,PointTable,Q$3,TRUE))</f>
        <v>104</v>
      </c>
      <c r="R4" s="16">
        <f>VLOOKUP($C4,'Youth-14 Women''s Saber'!$C$4:$AV$158,R$1-2,FALSE)</f>
        <v>12</v>
      </c>
      <c r="S4" s="17">
        <f aca="true" t="shared" si="11" ref="S4:S13">IF(ISERROR(U4),"np",U4)</f>
        <v>16</v>
      </c>
      <c r="T4" s="18">
        <f aca="true" t="shared" si="12" ref="T4:T13">IF(OR(S4&gt;=33,ISNUMBER(S4)=FALSE),0,VLOOKUP(S4,PointTable,T$3,TRUE))</f>
        <v>100</v>
      </c>
      <c r="U4" s="16">
        <f>VLOOKUP($C4,'Youth-14 Women''s Saber'!$C$4:$AV$158,U$1-2,FALSE)</f>
        <v>16</v>
      </c>
      <c r="W4">
        <f>H4</f>
        <v>0</v>
      </c>
      <c r="X4">
        <f>J4</f>
        <v>92</v>
      </c>
      <c r="Y4">
        <f>L4</f>
        <v>69</v>
      </c>
      <c r="Z4">
        <f>N4</f>
        <v>104</v>
      </c>
      <c r="AA4">
        <f>Q4</f>
        <v>104</v>
      </c>
      <c r="AB4">
        <f>T4</f>
        <v>100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126</v>
      </c>
      <c r="D5" s="1">
        <v>1990</v>
      </c>
      <c r="E5" s="3">
        <f t="shared" si="2"/>
        <v>346.5</v>
      </c>
      <c r="F5" s="3">
        <f t="shared" si="3"/>
        <v>138.5</v>
      </c>
      <c r="G5" s="4">
        <v>7</v>
      </c>
      <c r="H5" s="5">
        <f t="shared" si="4"/>
        <v>69</v>
      </c>
      <c r="I5" s="4">
        <v>6</v>
      </c>
      <c r="J5" s="5">
        <f t="shared" si="5"/>
        <v>69.5</v>
      </c>
      <c r="K5" s="4">
        <v>8</v>
      </c>
      <c r="L5" s="5">
        <f t="shared" si="6"/>
        <v>68.5</v>
      </c>
      <c r="M5" s="17" t="str">
        <f t="shared" si="7"/>
        <v>np</v>
      </c>
      <c r="N5" s="18">
        <f t="shared" si="8"/>
        <v>0</v>
      </c>
      <c r="O5" s="16" t="str">
        <f>VLOOKUP($C5,'Youth-14 Women''s Saber'!$C$4:$AV$158,O$1-2,FALSE)</f>
        <v>np</v>
      </c>
      <c r="P5" s="17">
        <f t="shared" si="9"/>
        <v>14</v>
      </c>
      <c r="Q5" s="18">
        <f t="shared" si="10"/>
        <v>102</v>
      </c>
      <c r="R5" s="16">
        <f>VLOOKUP($C5,'Youth-14 Women''s Saber'!$C$4:$AV$158,R$1-2,FALSE)</f>
        <v>14</v>
      </c>
      <c r="S5" s="17">
        <f t="shared" si="11"/>
        <v>10</v>
      </c>
      <c r="T5" s="18">
        <f t="shared" si="12"/>
        <v>106</v>
      </c>
      <c r="U5" s="16">
        <f>VLOOKUP($C5,'Youth-14 Women''s Saber'!$C$4:$AV$158,U$1-2,FALSE)</f>
        <v>10</v>
      </c>
      <c r="W5">
        <f aca="true" t="shared" si="13" ref="W5:W13">H5</f>
        <v>69</v>
      </c>
      <c r="X5">
        <f aca="true" t="shared" si="14" ref="X5:X13">J5</f>
        <v>69.5</v>
      </c>
      <c r="Y5">
        <f aca="true" t="shared" si="15" ref="Y5:Y13">L5</f>
        <v>68.5</v>
      </c>
      <c r="Z5">
        <f aca="true" t="shared" si="16" ref="Z5:Z13">N5</f>
        <v>0</v>
      </c>
      <c r="AA5">
        <f aca="true" t="shared" si="17" ref="AA5:AA13">Q5</f>
        <v>102</v>
      </c>
      <c r="AB5">
        <f aca="true" t="shared" si="18" ref="AB5:AB13">T5</f>
        <v>106</v>
      </c>
      <c r="AD5" s="30"/>
    </row>
    <row r="6" spans="1:30" ht="13.5">
      <c r="A6" s="2" t="str">
        <f t="shared" si="0"/>
        <v>3</v>
      </c>
      <c r="B6" s="2" t="str">
        <f t="shared" si="1"/>
        <v> </v>
      </c>
      <c r="C6" s="26" t="s">
        <v>112</v>
      </c>
      <c r="D6" s="1">
        <v>1989</v>
      </c>
      <c r="E6" s="3">
        <f t="shared" si="2"/>
        <v>169.5</v>
      </c>
      <c r="F6" s="3">
        <f t="shared" si="3"/>
        <v>169.5</v>
      </c>
      <c r="G6" s="4">
        <v>1</v>
      </c>
      <c r="H6" s="5">
        <f t="shared" si="4"/>
        <v>100</v>
      </c>
      <c r="I6" s="4" t="s">
        <v>5</v>
      </c>
      <c r="J6" s="5">
        <f t="shared" si="5"/>
        <v>0</v>
      </c>
      <c r="K6" s="4">
        <v>6</v>
      </c>
      <c r="L6" s="5">
        <f t="shared" si="6"/>
        <v>69.5</v>
      </c>
      <c r="M6" s="17" t="str">
        <f t="shared" si="7"/>
        <v>np</v>
      </c>
      <c r="N6" s="18">
        <f t="shared" si="8"/>
        <v>0</v>
      </c>
      <c r="O6" s="16" t="e">
        <f>VLOOKUP($C6,'Youth-14 Women''s Saber'!$C$4:$AV$158,O$1-2,FALSE)</f>
        <v>#N/A</v>
      </c>
      <c r="P6" s="17" t="str">
        <f t="shared" si="9"/>
        <v>np</v>
      </c>
      <c r="Q6" s="18">
        <f t="shared" si="10"/>
        <v>0</v>
      </c>
      <c r="R6" s="16" t="e">
        <f>VLOOKUP($C6,'Youth-14 Women''s Saber'!$C$4:$AV$158,R$1-2,FALSE)</f>
        <v>#N/A</v>
      </c>
      <c r="S6" s="17" t="str">
        <f t="shared" si="11"/>
        <v>np</v>
      </c>
      <c r="T6" s="18">
        <f t="shared" si="12"/>
        <v>0</v>
      </c>
      <c r="U6" s="16" t="e">
        <f>VLOOKUP($C6,'Youth-14 Women''s Saber'!$C$4:$AV$158,U$1-2,FALSE)</f>
        <v>#N/A</v>
      </c>
      <c r="W6">
        <f t="shared" si="13"/>
        <v>100</v>
      </c>
      <c r="X6">
        <f t="shared" si="14"/>
        <v>0</v>
      </c>
      <c r="Y6">
        <f t="shared" si="15"/>
        <v>69.5</v>
      </c>
      <c r="Z6">
        <f t="shared" si="16"/>
        <v>0</v>
      </c>
      <c r="AA6">
        <f t="shared" si="17"/>
        <v>0</v>
      </c>
      <c r="AB6">
        <f t="shared" si="18"/>
        <v>0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34" t="s">
        <v>233</v>
      </c>
      <c r="D7" s="35">
        <v>1989</v>
      </c>
      <c r="E7" s="3">
        <f t="shared" si="2"/>
        <v>160</v>
      </c>
      <c r="F7" s="3">
        <f t="shared" si="3"/>
        <v>53</v>
      </c>
      <c r="G7" s="4" t="s">
        <v>5</v>
      </c>
      <c r="H7" s="5">
        <f t="shared" si="4"/>
        <v>0</v>
      </c>
      <c r="I7" s="4" t="s">
        <v>5</v>
      </c>
      <c r="J7" s="5">
        <f t="shared" si="5"/>
        <v>0</v>
      </c>
      <c r="K7" s="4">
        <v>10</v>
      </c>
      <c r="L7" s="5">
        <f t="shared" si="6"/>
        <v>53</v>
      </c>
      <c r="M7" s="17" t="str">
        <f t="shared" si="7"/>
        <v>np</v>
      </c>
      <c r="N7" s="18">
        <f t="shared" si="8"/>
        <v>0</v>
      </c>
      <c r="O7" s="16" t="str">
        <f>VLOOKUP($C7,'Youth-14 Women''s Saber'!$C$4:$AV$158,O$1-2,FALSE)</f>
        <v>np</v>
      </c>
      <c r="P7" s="17">
        <f t="shared" si="9"/>
        <v>9</v>
      </c>
      <c r="Q7" s="18">
        <f t="shared" si="10"/>
        <v>107</v>
      </c>
      <c r="R7" s="16">
        <f>VLOOKUP($C7,'Youth-14 Women''s Saber'!$C$4:$AV$158,R$1-2,FALSE)</f>
        <v>9</v>
      </c>
      <c r="S7" s="17" t="str">
        <f t="shared" si="11"/>
        <v>np</v>
      </c>
      <c r="T7" s="18">
        <f t="shared" si="12"/>
        <v>0</v>
      </c>
      <c r="U7" s="16" t="str">
        <f>VLOOKUP($C7,'Youth-14 Women''s Saber'!$C$4:$AV$158,U$1-2,FALSE)</f>
        <v>np</v>
      </c>
      <c r="W7">
        <f t="shared" si="13"/>
        <v>0</v>
      </c>
      <c r="X7">
        <f t="shared" si="14"/>
        <v>0</v>
      </c>
      <c r="Y7">
        <f t="shared" si="15"/>
        <v>53</v>
      </c>
      <c r="Z7">
        <f t="shared" si="16"/>
        <v>0</v>
      </c>
      <c r="AA7">
        <f t="shared" si="17"/>
        <v>107</v>
      </c>
      <c r="AB7">
        <f t="shared" si="18"/>
        <v>0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66</v>
      </c>
      <c r="D8" s="1">
        <v>1989</v>
      </c>
      <c r="E8" s="3">
        <f t="shared" si="2"/>
        <v>138.5</v>
      </c>
      <c r="F8" s="3">
        <f t="shared" si="3"/>
        <v>138.5</v>
      </c>
      <c r="G8" s="4">
        <v>8</v>
      </c>
      <c r="H8" s="5">
        <f t="shared" si="4"/>
        <v>68.5</v>
      </c>
      <c r="I8" s="4" t="s">
        <v>5</v>
      </c>
      <c r="J8" s="5">
        <f t="shared" si="5"/>
        <v>0</v>
      </c>
      <c r="K8" s="4">
        <v>5</v>
      </c>
      <c r="L8" s="5">
        <f t="shared" si="6"/>
        <v>70</v>
      </c>
      <c r="M8" s="17" t="str">
        <f t="shared" si="7"/>
        <v>np</v>
      </c>
      <c r="N8" s="18">
        <f t="shared" si="8"/>
        <v>0</v>
      </c>
      <c r="O8" s="16" t="e">
        <f>VLOOKUP($C8,'Youth-14 Women''s Saber'!$C$4:$AV$158,O$1-2,FALSE)</f>
        <v>#N/A</v>
      </c>
      <c r="P8" s="17" t="str">
        <f t="shared" si="9"/>
        <v>np</v>
      </c>
      <c r="Q8" s="18">
        <f t="shared" si="10"/>
        <v>0</v>
      </c>
      <c r="R8" s="16" t="e">
        <f>VLOOKUP($C8,'Youth-14 Women''s Saber'!$C$4:$AV$158,R$1-2,FALSE)</f>
        <v>#N/A</v>
      </c>
      <c r="S8" s="17" t="str">
        <f t="shared" si="11"/>
        <v>np</v>
      </c>
      <c r="T8" s="18">
        <f t="shared" si="12"/>
        <v>0</v>
      </c>
      <c r="U8" s="16" t="e">
        <f>VLOOKUP($C8,'Youth-14 Women''s Saber'!$C$4:$AV$158,U$1-2,FALSE)</f>
        <v>#N/A</v>
      </c>
      <c r="W8">
        <f t="shared" si="13"/>
        <v>68.5</v>
      </c>
      <c r="X8">
        <f t="shared" si="14"/>
        <v>0</v>
      </c>
      <c r="Y8">
        <f t="shared" si="15"/>
        <v>70</v>
      </c>
      <c r="Z8">
        <f t="shared" si="16"/>
        <v>0</v>
      </c>
      <c r="AA8">
        <f t="shared" si="17"/>
        <v>0</v>
      </c>
      <c r="AB8">
        <f t="shared" si="18"/>
        <v>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76</v>
      </c>
      <c r="D9" s="1">
        <v>1989</v>
      </c>
      <c r="E9" s="3">
        <f t="shared" si="2"/>
        <v>70</v>
      </c>
      <c r="F9" s="3">
        <f t="shared" si="3"/>
        <v>70</v>
      </c>
      <c r="G9" s="4" t="s">
        <v>5</v>
      </c>
      <c r="H9" s="5">
        <f t="shared" si="4"/>
        <v>0</v>
      </c>
      <c r="I9" s="4">
        <v>5</v>
      </c>
      <c r="J9" s="5">
        <f t="shared" si="5"/>
        <v>70</v>
      </c>
      <c r="K9" s="4" t="s">
        <v>5</v>
      </c>
      <c r="L9" s="5">
        <f t="shared" si="6"/>
        <v>0</v>
      </c>
      <c r="M9" s="17" t="str">
        <f t="shared" si="7"/>
        <v>np</v>
      </c>
      <c r="N9" s="18">
        <f t="shared" si="8"/>
        <v>0</v>
      </c>
      <c r="O9" s="16" t="e">
        <f>VLOOKUP($C9,'Youth-14 Women''s Saber'!$C$4:$AV$158,O$1-2,FALSE)</f>
        <v>#N/A</v>
      </c>
      <c r="P9" s="17" t="str">
        <f t="shared" si="9"/>
        <v>np</v>
      </c>
      <c r="Q9" s="18">
        <f t="shared" si="10"/>
        <v>0</v>
      </c>
      <c r="R9" s="16" t="e">
        <f>VLOOKUP($C9,'Youth-14 Women''s Saber'!$C$4:$AV$158,R$1-2,FALSE)</f>
        <v>#N/A</v>
      </c>
      <c r="S9" s="17" t="str">
        <f t="shared" si="11"/>
        <v>np</v>
      </c>
      <c r="T9" s="18">
        <f t="shared" si="12"/>
        <v>0</v>
      </c>
      <c r="U9" s="16" t="e">
        <f>VLOOKUP($C9,'Youth-14 Women''s Saber'!$C$4:$AV$158,U$1-2,FALSE)</f>
        <v>#N/A</v>
      </c>
      <c r="W9">
        <f>H9</f>
        <v>0</v>
      </c>
      <c r="X9">
        <f>J9</f>
        <v>70</v>
      </c>
      <c r="Y9">
        <f>L9</f>
        <v>0</v>
      </c>
      <c r="Z9">
        <f>N9</f>
        <v>0</v>
      </c>
      <c r="AA9">
        <f>Q9</f>
        <v>0</v>
      </c>
      <c r="AB9">
        <f>T9</f>
        <v>0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176</v>
      </c>
      <c r="D10" s="1">
        <v>1989</v>
      </c>
      <c r="E10" s="3">
        <f t="shared" si="2"/>
        <v>69.5</v>
      </c>
      <c r="F10" s="3">
        <f t="shared" si="3"/>
        <v>69.5</v>
      </c>
      <c r="G10" s="4">
        <v>6</v>
      </c>
      <c r="H10" s="5">
        <f t="shared" si="4"/>
        <v>69.5</v>
      </c>
      <c r="I10" s="4" t="s">
        <v>5</v>
      </c>
      <c r="J10" s="5">
        <f t="shared" si="5"/>
        <v>0</v>
      </c>
      <c r="K10" s="4" t="s">
        <v>5</v>
      </c>
      <c r="L10" s="5">
        <f t="shared" si="6"/>
        <v>0</v>
      </c>
      <c r="M10" s="17" t="str">
        <f t="shared" si="7"/>
        <v>np</v>
      </c>
      <c r="N10" s="18">
        <f t="shared" si="8"/>
        <v>0</v>
      </c>
      <c r="O10" s="16" t="e">
        <f>VLOOKUP($C10,'Youth-14 Women''s Saber'!$C$4:$AV$158,O$1-2,FALSE)</f>
        <v>#N/A</v>
      </c>
      <c r="P10" s="17" t="str">
        <f t="shared" si="9"/>
        <v>np</v>
      </c>
      <c r="Q10" s="18">
        <f t="shared" si="10"/>
        <v>0</v>
      </c>
      <c r="R10" s="16" t="e">
        <f>VLOOKUP($C10,'Youth-14 Women''s Saber'!$C$4:$AV$158,R$1-2,FALSE)</f>
        <v>#N/A</v>
      </c>
      <c r="S10" s="17" t="str">
        <f t="shared" si="11"/>
        <v>np</v>
      </c>
      <c r="T10" s="18">
        <f t="shared" si="12"/>
        <v>0</v>
      </c>
      <c r="U10" s="16" t="e">
        <f>VLOOKUP($C10,'Youth-14 Women''s Saber'!$C$4:$AV$158,U$1-2,FALSE)</f>
        <v>#N/A</v>
      </c>
      <c r="W10">
        <f>H10</f>
        <v>69.5</v>
      </c>
      <c r="X10">
        <f>J10</f>
        <v>0</v>
      </c>
      <c r="Y10">
        <f>L10</f>
        <v>0</v>
      </c>
      <c r="Z10">
        <f>N10</f>
        <v>0</v>
      </c>
      <c r="AA10">
        <f>Q10</f>
        <v>0</v>
      </c>
      <c r="AB10">
        <f>T10</f>
        <v>0</v>
      </c>
      <c r="AD10" s="30"/>
    </row>
    <row r="11" spans="1:30" ht="13.5">
      <c r="A11" s="2" t="str">
        <f t="shared" si="0"/>
        <v>8</v>
      </c>
      <c r="B11" s="2" t="str">
        <f t="shared" si="1"/>
        <v> </v>
      </c>
      <c r="C11" s="34" t="s">
        <v>119</v>
      </c>
      <c r="D11" s="35">
        <v>1990</v>
      </c>
      <c r="E11" s="3">
        <f t="shared" si="2"/>
        <v>52</v>
      </c>
      <c r="F11" s="3">
        <f t="shared" si="3"/>
        <v>52</v>
      </c>
      <c r="G11" s="4" t="s">
        <v>5</v>
      </c>
      <c r="H11" s="5">
        <f t="shared" si="4"/>
        <v>0</v>
      </c>
      <c r="I11" s="4" t="s">
        <v>5</v>
      </c>
      <c r="J11" s="5">
        <f t="shared" si="5"/>
        <v>0</v>
      </c>
      <c r="K11" s="4">
        <v>12</v>
      </c>
      <c r="L11" s="5">
        <f t="shared" si="6"/>
        <v>52</v>
      </c>
      <c r="M11" s="17" t="str">
        <f t="shared" si="7"/>
        <v>np</v>
      </c>
      <c r="N11" s="18">
        <f t="shared" si="8"/>
        <v>0</v>
      </c>
      <c r="O11" s="16" t="e">
        <f>VLOOKUP($C11,'Youth-14 Women''s Saber'!$C$4:$AV$158,O$1-2,FALSE)</f>
        <v>#N/A</v>
      </c>
      <c r="P11" s="17" t="str">
        <f t="shared" si="9"/>
        <v>np</v>
      </c>
      <c r="Q11" s="18">
        <f t="shared" si="10"/>
        <v>0</v>
      </c>
      <c r="R11" s="16" t="e">
        <f>VLOOKUP($C11,'Youth-14 Women''s Saber'!$C$4:$AV$158,R$1-2,FALSE)</f>
        <v>#N/A</v>
      </c>
      <c r="S11" s="17" t="str">
        <f t="shared" si="11"/>
        <v>np</v>
      </c>
      <c r="T11" s="18">
        <f t="shared" si="12"/>
        <v>0</v>
      </c>
      <c r="U11" s="16" t="e">
        <f>VLOOKUP($C11,'Youth-14 Women''s Saber'!$C$4:$AV$158,U$1-2,FALSE)</f>
        <v>#N/A</v>
      </c>
      <c r="W11">
        <f>H11</f>
        <v>0</v>
      </c>
      <c r="X11">
        <f>J11</f>
        <v>0</v>
      </c>
      <c r="Y11">
        <f>L11</f>
        <v>52</v>
      </c>
      <c r="Z11">
        <f>N11</f>
        <v>0</v>
      </c>
      <c r="AA11">
        <f>Q11</f>
        <v>0</v>
      </c>
      <c r="AB11">
        <f>T11</f>
        <v>0</v>
      </c>
      <c r="AD11" s="30"/>
    </row>
    <row r="12" spans="1:30" ht="13.5">
      <c r="A12" s="2" t="str">
        <f t="shared" si="0"/>
        <v>9</v>
      </c>
      <c r="B12" s="2" t="str">
        <f t="shared" si="1"/>
        <v>#</v>
      </c>
      <c r="C12" s="34" t="s">
        <v>263</v>
      </c>
      <c r="D12" s="35">
        <v>1991</v>
      </c>
      <c r="E12" s="3">
        <f t="shared" si="2"/>
        <v>51.5</v>
      </c>
      <c r="F12" s="3">
        <f t="shared" si="3"/>
        <v>51.5</v>
      </c>
      <c r="G12" s="4" t="s">
        <v>5</v>
      </c>
      <c r="H12" s="5">
        <f t="shared" si="4"/>
        <v>0</v>
      </c>
      <c r="I12" s="4" t="s">
        <v>5</v>
      </c>
      <c r="J12" s="5">
        <f t="shared" si="5"/>
        <v>0</v>
      </c>
      <c r="K12" s="4">
        <v>13</v>
      </c>
      <c r="L12" s="5">
        <f t="shared" si="6"/>
        <v>51.5</v>
      </c>
      <c r="M12" s="17" t="str">
        <f t="shared" si="7"/>
        <v>np</v>
      </c>
      <c r="N12" s="18">
        <f t="shared" si="8"/>
        <v>0</v>
      </c>
      <c r="O12" s="16" t="e">
        <f>VLOOKUP($C12,'Youth-14 Women''s Saber'!$C$4:$AV$158,O$1-2,FALSE)</f>
        <v>#N/A</v>
      </c>
      <c r="P12" s="17" t="str">
        <f t="shared" si="9"/>
        <v>np</v>
      </c>
      <c r="Q12" s="18">
        <f t="shared" si="10"/>
        <v>0</v>
      </c>
      <c r="R12" s="16" t="e">
        <f>VLOOKUP($C12,'Youth-14 Women''s Saber'!$C$4:$AV$158,R$1-2,FALSE)</f>
        <v>#N/A</v>
      </c>
      <c r="S12" s="17" t="str">
        <f t="shared" si="11"/>
        <v>np</v>
      </c>
      <c r="T12" s="18">
        <f t="shared" si="12"/>
        <v>0</v>
      </c>
      <c r="U12" s="16" t="e">
        <f>VLOOKUP($C12,'Youth-14 Women''s Saber'!$C$4:$AV$158,U$1-2,FALSE)</f>
        <v>#N/A</v>
      </c>
      <c r="W12">
        <f t="shared" si="13"/>
        <v>0</v>
      </c>
      <c r="X12">
        <f t="shared" si="14"/>
        <v>0</v>
      </c>
      <c r="Y12">
        <f t="shared" si="15"/>
        <v>51.5</v>
      </c>
      <c r="Z12">
        <f t="shared" si="16"/>
        <v>0</v>
      </c>
      <c r="AA12">
        <f t="shared" si="17"/>
        <v>0</v>
      </c>
      <c r="AB12">
        <f t="shared" si="18"/>
        <v>0</v>
      </c>
      <c r="AD12" s="30"/>
    </row>
    <row r="13" spans="1:30" ht="13.5">
      <c r="A13" s="2" t="str">
        <f t="shared" si="0"/>
        <v>10</v>
      </c>
      <c r="B13" s="2" t="str">
        <f t="shared" si="1"/>
        <v> </v>
      </c>
      <c r="C13" s="34" t="s">
        <v>264</v>
      </c>
      <c r="D13" s="35">
        <v>1989</v>
      </c>
      <c r="E13" s="3">
        <f t="shared" si="2"/>
        <v>50</v>
      </c>
      <c r="F13" s="3">
        <f t="shared" si="3"/>
        <v>50</v>
      </c>
      <c r="G13" s="4" t="s">
        <v>5</v>
      </c>
      <c r="H13" s="5">
        <f t="shared" si="4"/>
        <v>0</v>
      </c>
      <c r="I13" s="4" t="s">
        <v>5</v>
      </c>
      <c r="J13" s="5">
        <f t="shared" si="5"/>
        <v>0</v>
      </c>
      <c r="K13" s="4">
        <v>16</v>
      </c>
      <c r="L13" s="5">
        <f t="shared" si="6"/>
        <v>50</v>
      </c>
      <c r="M13" s="17" t="str">
        <f t="shared" si="7"/>
        <v>np</v>
      </c>
      <c r="N13" s="18">
        <f t="shared" si="8"/>
        <v>0</v>
      </c>
      <c r="O13" s="16" t="e">
        <f>VLOOKUP($C13,'Youth-14 Women''s Saber'!$C$4:$AV$158,O$1-2,FALSE)</f>
        <v>#N/A</v>
      </c>
      <c r="P13" s="17" t="str">
        <f t="shared" si="9"/>
        <v>np</v>
      </c>
      <c r="Q13" s="18">
        <f t="shared" si="10"/>
        <v>0</v>
      </c>
      <c r="R13" s="16" t="e">
        <f>VLOOKUP($C13,'Youth-14 Women''s Saber'!$C$4:$AV$158,R$1-2,FALSE)</f>
        <v>#N/A</v>
      </c>
      <c r="S13" s="17" t="str">
        <f t="shared" si="11"/>
        <v>np</v>
      </c>
      <c r="T13" s="18">
        <f t="shared" si="12"/>
        <v>0</v>
      </c>
      <c r="U13" s="16" t="e">
        <f>VLOOKUP($C13,'Youth-14 Women''s Saber'!$C$4:$AV$158,U$1-2,FALSE)</f>
        <v>#N/A</v>
      </c>
      <c r="W13">
        <f t="shared" si="13"/>
        <v>0</v>
      </c>
      <c r="X13">
        <f t="shared" si="14"/>
        <v>0</v>
      </c>
      <c r="Y13">
        <f t="shared" si="15"/>
        <v>50</v>
      </c>
      <c r="Z13">
        <f t="shared" si="16"/>
        <v>0</v>
      </c>
      <c r="AA13">
        <f t="shared" si="17"/>
        <v>0</v>
      </c>
      <c r="AB13">
        <f t="shared" si="18"/>
        <v>0</v>
      </c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134</v>
      </c>
      <c r="H1" s="10"/>
      <c r="I1" s="9" t="s">
        <v>185</v>
      </c>
      <c r="J1" s="10"/>
      <c r="K1" s="9" t="s">
        <v>251</v>
      </c>
      <c r="L1" s="10"/>
      <c r="M1" s="15" t="s">
        <v>132</v>
      </c>
      <c r="N1" s="19"/>
      <c r="O1" s="20">
        <f>HLOOKUP(M1,'Youth-12 Men''s Epée'!$G$1:$L$3,3,0)</f>
        <v>7</v>
      </c>
      <c r="P1" s="15" t="s">
        <v>183</v>
      </c>
      <c r="Q1" s="19"/>
      <c r="R1" s="20">
        <f>HLOOKUP(P1,'Youth-12 Men''s Epée'!$G$1:$L$3,3,0)</f>
        <v>9</v>
      </c>
      <c r="S1" s="15" t="s">
        <v>249</v>
      </c>
      <c r="T1" s="19"/>
      <c r="U1" s="20">
        <f>HLOOKUP(S1,'Youth-12 Men''s Epée'!$G$1:$L$3,3,0)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135</v>
      </c>
      <c r="I2" s="13" t="s">
        <v>8</v>
      </c>
      <c r="J2" s="10" t="s">
        <v>186</v>
      </c>
      <c r="K2" s="13" t="s">
        <v>8</v>
      </c>
      <c r="L2" s="10" t="s">
        <v>252</v>
      </c>
      <c r="M2" s="15" t="str">
        <f ca="1">INDIRECT("'Youth-12 Men''s Epée'!R2C"&amp;O1,FALSE)</f>
        <v>A</v>
      </c>
      <c r="N2" s="19" t="str">
        <f ca="1">INDIRECT("'Youth-12 Men''s Epée'!R2C"&amp;O1+1,FALSE)</f>
        <v>Nov 2000&lt;BR&gt;Y12</v>
      </c>
      <c r="O2" s="14"/>
      <c r="P2" s="15" t="str">
        <f ca="1">INDIRECT("'Youth-12 Men''s Epée'!R2C"&amp;R1,FALSE)</f>
        <v>A</v>
      </c>
      <c r="Q2" s="19" t="str">
        <f ca="1">INDIRECT("'Youth-12 Men''s Epée'!R2C"&amp;R1+1,FALSE)</f>
        <v>Mar 2001&lt;BR&gt;Y12</v>
      </c>
      <c r="R2" s="14"/>
      <c r="S2" s="15" t="str">
        <f ca="1">INDIRECT("'Youth-12 Men''s Epée'!R2C"&amp;U1,FALSE)</f>
        <v>A</v>
      </c>
      <c r="T2" s="19" t="str">
        <f ca="1">INDIRECT("'Youth-12 Men''s Epée'!R2C"&amp;U1+1,FALSE)</f>
        <v>Summer&lt;BR&gt;2001&lt;BR&gt;Y12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11">IF(E4=0,"",IF(E4=E3,A3,ROW()-3&amp;IF(E4=E5,"T","")))</f>
        <v>1</v>
      </c>
      <c r="B4" s="2"/>
      <c r="C4" s="26" t="s">
        <v>189</v>
      </c>
      <c r="D4" s="1">
        <v>1991</v>
      </c>
      <c r="E4" s="3">
        <f aca="true" t="shared" si="1" ref="E4:E11">LARGE($W4:$AB4,1)+LARGE($W4:$AB4,2)+LARGE($W4:$AB4,3)+LARGE($W4:$AB4,4)</f>
        <v>167.5</v>
      </c>
      <c r="F4" s="3">
        <f aca="true" t="shared" si="2" ref="F4:F11">LARGE($W4:$Y4,1)+LARGE($W4:$Y4,2)</f>
        <v>138.5</v>
      </c>
      <c r="G4" s="4" t="s">
        <v>5</v>
      </c>
      <c r="H4" s="5">
        <f aca="true" t="shared" si="3" ref="H4:H11">IF(OR(G4&gt;=33,ISNUMBER(G4)=FALSE),0,VLOOKUP(G4,PointTable,H$3,TRUE))</f>
        <v>0</v>
      </c>
      <c r="I4" s="4">
        <v>8</v>
      </c>
      <c r="J4" s="5">
        <f aca="true" t="shared" si="4" ref="J4:J11">IF(OR(I4&gt;=33,ISNUMBER(I4)=FALSE),0,VLOOKUP(I4,PointTable,J$3,TRUE))</f>
        <v>68.5</v>
      </c>
      <c r="K4" s="4">
        <v>5</v>
      </c>
      <c r="L4" s="5">
        <f aca="true" t="shared" si="5" ref="L4:L11">IF(OR(K4&gt;=33,ISNUMBER(K4)=FALSE),0,VLOOKUP(K4,PointTable,L$3,TRUE))</f>
        <v>70</v>
      </c>
      <c r="M4" s="17" t="str">
        <f>IF(ISERROR(O4),"np",O4)</f>
        <v>np</v>
      </c>
      <c r="N4" s="18">
        <f aca="true" t="shared" si="6" ref="N4:N11">IF(OR(M4&gt;=33,ISNUMBER(M4)=FALSE),0,VLOOKUP(M4,PointTable,N$3,TRUE))</f>
        <v>0</v>
      </c>
      <c r="O4" s="16" t="str">
        <f>VLOOKUP($C4,'Youth-12 Men''s Epée'!$C$4:$AR$149,O$1-2,FALSE)</f>
        <v>np</v>
      </c>
      <c r="P4" s="17" t="str">
        <f>IF(ISERROR(R4),"np",R4)</f>
        <v>np</v>
      </c>
      <c r="Q4" s="18">
        <f aca="true" t="shared" si="7" ref="Q4:Q11">IF(OR(P4&gt;=33,ISNUMBER(P4)=FALSE),0,VLOOKUP(P4,PointTable,Q$3,TRUE))</f>
        <v>0</v>
      </c>
      <c r="R4" s="16" t="str">
        <f>VLOOKUP($C4,'Youth-12 Men''s Epée'!$C$4:$AR$149,R$1-2,FALSE)</f>
        <v>np</v>
      </c>
      <c r="S4" s="17">
        <f>IF(ISERROR(U4),"np",U4)</f>
        <v>29</v>
      </c>
      <c r="T4" s="18">
        <f aca="true" t="shared" si="8" ref="T4:T11">IF(OR(S4&gt;=33,ISNUMBER(S4)=FALSE),0,VLOOKUP(S4,PointTable,T$3,TRUE))</f>
        <v>29</v>
      </c>
      <c r="U4" s="16">
        <f>VLOOKUP($C4,'Youth-12 Men''s Epée'!$C$4:$AR$149,U$1-2,FALSE)</f>
        <v>29</v>
      </c>
      <c r="W4">
        <f aca="true" t="shared" si="9" ref="W4:W11">H4</f>
        <v>0</v>
      </c>
      <c r="X4">
        <f aca="true" t="shared" si="10" ref="X4:X11">J4</f>
        <v>68.5</v>
      </c>
      <c r="Y4">
        <f aca="true" t="shared" si="11" ref="Y4:Y11">L4</f>
        <v>70</v>
      </c>
      <c r="Z4">
        <f aca="true" t="shared" si="12" ref="Z4:Z11">N4</f>
        <v>0</v>
      </c>
      <c r="AA4">
        <f aca="true" t="shared" si="13" ref="AA4:AA11">Q4</f>
        <v>0</v>
      </c>
      <c r="AB4">
        <f aca="true" t="shared" si="14" ref="AB4:AB11">T4</f>
        <v>29</v>
      </c>
      <c r="AD4" s="30"/>
    </row>
    <row r="5" spans="1:30" ht="13.5">
      <c r="A5" s="2" t="str">
        <f t="shared" si="0"/>
        <v>2T</v>
      </c>
      <c r="B5" s="2"/>
      <c r="C5" s="26" t="s">
        <v>277</v>
      </c>
      <c r="D5" s="1">
        <v>1991</v>
      </c>
      <c r="E5" s="3">
        <f t="shared" si="1"/>
        <v>69</v>
      </c>
      <c r="F5" s="3">
        <f t="shared" si="2"/>
        <v>69</v>
      </c>
      <c r="G5" s="4" t="s">
        <v>5</v>
      </c>
      <c r="H5" s="5">
        <f t="shared" si="3"/>
        <v>0</v>
      </c>
      <c r="I5" s="4" t="s">
        <v>5</v>
      </c>
      <c r="J5" s="5">
        <f t="shared" si="4"/>
        <v>0</v>
      </c>
      <c r="K5" s="4">
        <v>7</v>
      </c>
      <c r="L5" s="5">
        <f t="shared" si="5"/>
        <v>69</v>
      </c>
      <c r="M5" s="17" t="str">
        <f aca="true" t="shared" si="15" ref="M5:M11">IF(ISERROR(O5),"np",O5)</f>
        <v>np</v>
      </c>
      <c r="N5" s="18">
        <f t="shared" si="6"/>
        <v>0</v>
      </c>
      <c r="O5" s="16" t="e">
        <f>VLOOKUP($C5,'Youth-12 Men''s Epée'!$C$4:$AR$149,O$1-2,FALSE)</f>
        <v>#N/A</v>
      </c>
      <c r="P5" s="17" t="str">
        <f aca="true" t="shared" si="16" ref="P5:P11">IF(ISERROR(R5),"np",R5)</f>
        <v>np</v>
      </c>
      <c r="Q5" s="18">
        <f t="shared" si="7"/>
        <v>0</v>
      </c>
      <c r="R5" s="16" t="e">
        <f>VLOOKUP($C5,'Youth-12 Men''s Epée'!$C$4:$AR$149,R$1-2,FALSE)</f>
        <v>#N/A</v>
      </c>
      <c r="S5" s="17" t="str">
        <f aca="true" t="shared" si="17" ref="S5:S11">IF(ISERROR(U5),"np",U5)</f>
        <v>np</v>
      </c>
      <c r="T5" s="18">
        <f t="shared" si="8"/>
        <v>0</v>
      </c>
      <c r="U5" s="16" t="e">
        <f>VLOOKUP($C5,'Youth-12 Men''s Epée'!$C$4:$AR$149,U$1-2,FALSE)</f>
        <v>#N/A</v>
      </c>
      <c r="W5">
        <f t="shared" si="9"/>
        <v>0</v>
      </c>
      <c r="X5">
        <f t="shared" si="10"/>
        <v>0</v>
      </c>
      <c r="Y5">
        <f t="shared" si="11"/>
        <v>69</v>
      </c>
      <c r="Z5">
        <f t="shared" si="12"/>
        <v>0</v>
      </c>
      <c r="AA5">
        <f t="shared" si="13"/>
        <v>0</v>
      </c>
      <c r="AB5">
        <f t="shared" si="14"/>
        <v>0</v>
      </c>
      <c r="AD5" s="30"/>
    </row>
    <row r="6" spans="1:30" ht="13.5">
      <c r="A6" s="2" t="str">
        <f t="shared" si="0"/>
        <v>2T</v>
      </c>
      <c r="B6" s="2"/>
      <c r="C6" s="26" t="s">
        <v>188</v>
      </c>
      <c r="D6" s="1">
        <v>1992</v>
      </c>
      <c r="E6" s="3">
        <f t="shared" si="1"/>
        <v>69</v>
      </c>
      <c r="F6" s="3">
        <f t="shared" si="2"/>
        <v>69</v>
      </c>
      <c r="G6" s="4" t="s">
        <v>5</v>
      </c>
      <c r="H6" s="5">
        <f t="shared" si="3"/>
        <v>0</v>
      </c>
      <c r="I6" s="4">
        <v>7</v>
      </c>
      <c r="J6" s="5">
        <f t="shared" si="4"/>
        <v>69</v>
      </c>
      <c r="K6" s="4" t="s">
        <v>5</v>
      </c>
      <c r="L6" s="5">
        <f t="shared" si="5"/>
        <v>0</v>
      </c>
      <c r="M6" s="17" t="str">
        <f t="shared" si="15"/>
        <v>np</v>
      </c>
      <c r="N6" s="18">
        <f t="shared" si="6"/>
        <v>0</v>
      </c>
      <c r="O6" s="16" t="e">
        <f>VLOOKUP($C6,'Youth-12 Men''s Epée'!$C$4:$AR$149,O$1-2,FALSE)</f>
        <v>#N/A</v>
      </c>
      <c r="P6" s="17" t="str">
        <f t="shared" si="16"/>
        <v>np</v>
      </c>
      <c r="Q6" s="18">
        <f t="shared" si="7"/>
        <v>0</v>
      </c>
      <c r="R6" s="16" t="e">
        <f>VLOOKUP($C6,'Youth-12 Men''s Epée'!$C$4:$AR$149,R$1-2,FALSE)</f>
        <v>#N/A</v>
      </c>
      <c r="S6" s="17" t="str">
        <f t="shared" si="17"/>
        <v>np</v>
      </c>
      <c r="T6" s="18">
        <f t="shared" si="8"/>
        <v>0</v>
      </c>
      <c r="U6" s="16" t="e">
        <f>VLOOKUP($C6,'Youth-12 Men''s Epée'!$C$4:$AR$149,U$1-2,FALSE)</f>
        <v>#N/A</v>
      </c>
      <c r="W6">
        <f t="shared" si="9"/>
        <v>0</v>
      </c>
      <c r="X6">
        <f t="shared" si="10"/>
        <v>69</v>
      </c>
      <c r="Y6">
        <f t="shared" si="11"/>
        <v>0</v>
      </c>
      <c r="Z6">
        <f t="shared" si="12"/>
        <v>0</v>
      </c>
      <c r="AA6">
        <f t="shared" si="13"/>
        <v>0</v>
      </c>
      <c r="AB6">
        <f t="shared" si="14"/>
        <v>0</v>
      </c>
      <c r="AD6" s="30"/>
    </row>
    <row r="7" spans="1:30" ht="13.5">
      <c r="A7" s="2" t="str">
        <f t="shared" si="0"/>
        <v>4</v>
      </c>
      <c r="B7" s="2"/>
      <c r="C7" s="26" t="s">
        <v>278</v>
      </c>
      <c r="D7" s="1">
        <v>1991</v>
      </c>
      <c r="E7" s="3">
        <f t="shared" si="1"/>
        <v>53</v>
      </c>
      <c r="F7" s="3">
        <f t="shared" si="2"/>
        <v>53</v>
      </c>
      <c r="G7" s="4" t="s">
        <v>5</v>
      </c>
      <c r="H7" s="5">
        <f t="shared" si="3"/>
        <v>0</v>
      </c>
      <c r="I7" s="4" t="s">
        <v>5</v>
      </c>
      <c r="J7" s="5">
        <f t="shared" si="4"/>
        <v>0</v>
      </c>
      <c r="K7" s="4">
        <v>10</v>
      </c>
      <c r="L7" s="5">
        <f t="shared" si="5"/>
        <v>53</v>
      </c>
      <c r="M7" s="17" t="str">
        <f t="shared" si="15"/>
        <v>np</v>
      </c>
      <c r="N7" s="18">
        <f t="shared" si="6"/>
        <v>0</v>
      </c>
      <c r="O7" s="16" t="e">
        <f>VLOOKUP($C7,'Youth-12 Men''s Epée'!$C$4:$AR$149,O$1-2,FALSE)</f>
        <v>#N/A</v>
      </c>
      <c r="P7" s="17" t="str">
        <f t="shared" si="16"/>
        <v>np</v>
      </c>
      <c r="Q7" s="18">
        <f t="shared" si="7"/>
        <v>0</v>
      </c>
      <c r="R7" s="16" t="e">
        <f>VLOOKUP($C7,'Youth-12 Men''s Epée'!$C$4:$AR$149,R$1-2,FALSE)</f>
        <v>#N/A</v>
      </c>
      <c r="S7" s="17" t="str">
        <f t="shared" si="17"/>
        <v>np</v>
      </c>
      <c r="T7" s="18">
        <f t="shared" si="8"/>
        <v>0</v>
      </c>
      <c r="U7" s="16" t="e">
        <f>VLOOKUP($C7,'Youth-12 Men''s Epée'!$C$4:$AR$149,U$1-2,FALSE)</f>
        <v>#N/A</v>
      </c>
      <c r="W7">
        <f t="shared" si="9"/>
        <v>0</v>
      </c>
      <c r="X7">
        <f t="shared" si="10"/>
        <v>0</v>
      </c>
      <c r="Y7">
        <f t="shared" si="11"/>
        <v>53</v>
      </c>
      <c r="Z7">
        <f t="shared" si="12"/>
        <v>0</v>
      </c>
      <c r="AA7">
        <f t="shared" si="13"/>
        <v>0</v>
      </c>
      <c r="AB7">
        <f t="shared" si="14"/>
        <v>0</v>
      </c>
      <c r="AD7" s="30"/>
    </row>
    <row r="8" spans="1:30" ht="13.5">
      <c r="A8" s="2" t="str">
        <f t="shared" si="0"/>
        <v>5</v>
      </c>
      <c r="B8" s="2"/>
      <c r="C8" s="26" t="s">
        <v>85</v>
      </c>
      <c r="D8" s="1">
        <v>1991</v>
      </c>
      <c r="E8" s="3">
        <f t="shared" si="1"/>
        <v>52.5</v>
      </c>
      <c r="F8" s="3">
        <f t="shared" si="2"/>
        <v>52.5</v>
      </c>
      <c r="G8" s="4" t="s">
        <v>5</v>
      </c>
      <c r="H8" s="5">
        <f t="shared" si="3"/>
        <v>0</v>
      </c>
      <c r="I8" s="4" t="s">
        <v>5</v>
      </c>
      <c r="J8" s="5">
        <f t="shared" si="4"/>
        <v>0</v>
      </c>
      <c r="K8" s="4">
        <v>11</v>
      </c>
      <c r="L8" s="5">
        <f t="shared" si="5"/>
        <v>52.5</v>
      </c>
      <c r="M8" s="17" t="str">
        <f t="shared" si="15"/>
        <v>np</v>
      </c>
      <c r="N8" s="18">
        <f t="shared" si="6"/>
        <v>0</v>
      </c>
      <c r="O8" s="16" t="e">
        <f>VLOOKUP($C8,'Youth-12 Men''s Epée'!$C$4:$AR$149,O$1-2,FALSE)</f>
        <v>#N/A</v>
      </c>
      <c r="P8" s="17" t="str">
        <f t="shared" si="16"/>
        <v>np</v>
      </c>
      <c r="Q8" s="18">
        <f t="shared" si="7"/>
        <v>0</v>
      </c>
      <c r="R8" s="16" t="e">
        <f>VLOOKUP($C8,'Youth-12 Men''s Epée'!$C$4:$AR$149,R$1-2,FALSE)</f>
        <v>#N/A</v>
      </c>
      <c r="S8" s="17" t="str">
        <f t="shared" si="17"/>
        <v>np</v>
      </c>
      <c r="T8" s="18">
        <f t="shared" si="8"/>
        <v>0</v>
      </c>
      <c r="U8" s="16" t="e">
        <f>VLOOKUP($C8,'Youth-12 Men''s Epée'!$C$4:$AR$149,U$1-2,FALSE)</f>
        <v>#N/A</v>
      </c>
      <c r="W8">
        <f t="shared" si="9"/>
        <v>0</v>
      </c>
      <c r="X8">
        <f t="shared" si="10"/>
        <v>0</v>
      </c>
      <c r="Y8">
        <f t="shared" si="11"/>
        <v>52.5</v>
      </c>
      <c r="Z8">
        <f t="shared" si="12"/>
        <v>0</v>
      </c>
      <c r="AA8">
        <f t="shared" si="13"/>
        <v>0</v>
      </c>
      <c r="AB8">
        <f t="shared" si="14"/>
        <v>0</v>
      </c>
      <c r="AD8" s="30"/>
    </row>
    <row r="9" spans="1:30" ht="13.5">
      <c r="A9" s="2" t="str">
        <f t="shared" si="0"/>
        <v>6</v>
      </c>
      <c r="B9" s="2"/>
      <c r="C9" s="26" t="s">
        <v>279</v>
      </c>
      <c r="D9" s="1">
        <v>1991</v>
      </c>
      <c r="E9" s="3">
        <f t="shared" si="1"/>
        <v>52</v>
      </c>
      <c r="F9" s="3">
        <f t="shared" si="2"/>
        <v>52</v>
      </c>
      <c r="G9" s="4" t="s">
        <v>5</v>
      </c>
      <c r="H9" s="5">
        <f t="shared" si="3"/>
        <v>0</v>
      </c>
      <c r="I9" s="4" t="s">
        <v>5</v>
      </c>
      <c r="J9" s="5">
        <f t="shared" si="4"/>
        <v>0</v>
      </c>
      <c r="K9" s="4">
        <v>12</v>
      </c>
      <c r="L9" s="5">
        <f t="shared" si="5"/>
        <v>52</v>
      </c>
      <c r="M9" s="17" t="str">
        <f>IF(ISERROR(O9),"np",O9)</f>
        <v>np</v>
      </c>
      <c r="N9" s="18">
        <f t="shared" si="6"/>
        <v>0</v>
      </c>
      <c r="O9" s="16" t="e">
        <f>VLOOKUP($C9,'Youth-12 Men''s Epée'!$C$4:$AR$149,O$1-2,FALSE)</f>
        <v>#N/A</v>
      </c>
      <c r="P9" s="17" t="str">
        <f>IF(ISERROR(R9),"np",R9)</f>
        <v>np</v>
      </c>
      <c r="Q9" s="18">
        <f t="shared" si="7"/>
        <v>0</v>
      </c>
      <c r="R9" s="16" t="e">
        <f>VLOOKUP($C9,'Youth-12 Men''s Epée'!$C$4:$AR$149,R$1-2,FALSE)</f>
        <v>#N/A</v>
      </c>
      <c r="S9" s="17" t="str">
        <f>IF(ISERROR(U9),"np",U9)</f>
        <v>np</v>
      </c>
      <c r="T9" s="18">
        <f t="shared" si="8"/>
        <v>0</v>
      </c>
      <c r="U9" s="16" t="e">
        <f>VLOOKUP($C9,'Youth-12 Men''s Epée'!$C$4:$AR$149,U$1-2,FALSE)</f>
        <v>#N/A</v>
      </c>
      <c r="W9">
        <f t="shared" si="9"/>
        <v>0</v>
      </c>
      <c r="X9">
        <f t="shared" si="10"/>
        <v>0</v>
      </c>
      <c r="Y9">
        <f t="shared" si="11"/>
        <v>52</v>
      </c>
      <c r="Z9">
        <f t="shared" si="12"/>
        <v>0</v>
      </c>
      <c r="AA9">
        <f t="shared" si="13"/>
        <v>0</v>
      </c>
      <c r="AB9">
        <f t="shared" si="14"/>
        <v>0</v>
      </c>
      <c r="AD9" s="30"/>
    </row>
    <row r="10" spans="1:30" ht="13.5">
      <c r="A10" s="2" t="str">
        <f t="shared" si="0"/>
        <v>7</v>
      </c>
      <c r="B10" s="2"/>
      <c r="C10" s="26" t="s">
        <v>174</v>
      </c>
      <c r="D10" s="1">
        <v>1992</v>
      </c>
      <c r="E10" s="3">
        <f t="shared" si="1"/>
        <v>51.5</v>
      </c>
      <c r="F10" s="3">
        <f t="shared" si="2"/>
        <v>51.5</v>
      </c>
      <c r="G10" s="4" t="s">
        <v>5</v>
      </c>
      <c r="H10" s="5">
        <f t="shared" si="3"/>
        <v>0</v>
      </c>
      <c r="I10" s="4" t="s">
        <v>5</v>
      </c>
      <c r="J10" s="5">
        <f t="shared" si="4"/>
        <v>0</v>
      </c>
      <c r="K10" s="4">
        <v>13</v>
      </c>
      <c r="L10" s="5">
        <f t="shared" si="5"/>
        <v>51.5</v>
      </c>
      <c r="M10" s="17" t="str">
        <f t="shared" si="15"/>
        <v>np</v>
      </c>
      <c r="N10" s="18">
        <f t="shared" si="6"/>
        <v>0</v>
      </c>
      <c r="O10" s="16" t="e">
        <f>VLOOKUP($C10,'Youth-12 Men''s Epée'!$C$4:$AR$149,O$1-2,FALSE)</f>
        <v>#N/A</v>
      </c>
      <c r="P10" s="17" t="str">
        <f t="shared" si="16"/>
        <v>np</v>
      </c>
      <c r="Q10" s="18">
        <f t="shared" si="7"/>
        <v>0</v>
      </c>
      <c r="R10" s="16" t="e">
        <f>VLOOKUP($C10,'Youth-12 Men''s Epée'!$C$4:$AR$149,R$1-2,FALSE)</f>
        <v>#N/A</v>
      </c>
      <c r="S10" s="17" t="str">
        <f t="shared" si="17"/>
        <v>np</v>
      </c>
      <c r="T10" s="18">
        <f t="shared" si="8"/>
        <v>0</v>
      </c>
      <c r="U10" s="16" t="e">
        <f>VLOOKUP($C10,'Youth-12 Men''s Epée'!$C$4:$AR$149,U$1-2,FALSE)</f>
        <v>#N/A</v>
      </c>
      <c r="W10">
        <f t="shared" si="9"/>
        <v>0</v>
      </c>
      <c r="X10">
        <f t="shared" si="10"/>
        <v>0</v>
      </c>
      <c r="Y10">
        <f t="shared" si="11"/>
        <v>51.5</v>
      </c>
      <c r="Z10">
        <f t="shared" si="12"/>
        <v>0</v>
      </c>
      <c r="AA10">
        <f t="shared" si="13"/>
        <v>0</v>
      </c>
      <c r="AB10">
        <f t="shared" si="14"/>
        <v>0</v>
      </c>
      <c r="AD10" s="30"/>
    </row>
    <row r="11" spans="1:30" ht="13.5">
      <c r="A11" s="2" t="str">
        <f t="shared" si="0"/>
        <v>8</v>
      </c>
      <c r="B11" s="2"/>
      <c r="C11" s="26" t="s">
        <v>280</v>
      </c>
      <c r="D11" s="1">
        <v>1992</v>
      </c>
      <c r="E11" s="3">
        <f t="shared" si="1"/>
        <v>51</v>
      </c>
      <c r="F11" s="3">
        <f t="shared" si="2"/>
        <v>51</v>
      </c>
      <c r="G11" s="4" t="s">
        <v>5</v>
      </c>
      <c r="H11" s="5">
        <f t="shared" si="3"/>
        <v>0</v>
      </c>
      <c r="I11" s="4" t="s">
        <v>5</v>
      </c>
      <c r="J11" s="5">
        <f t="shared" si="4"/>
        <v>0</v>
      </c>
      <c r="K11" s="4">
        <v>14</v>
      </c>
      <c r="L11" s="5">
        <f t="shared" si="5"/>
        <v>51</v>
      </c>
      <c r="M11" s="17" t="str">
        <f t="shared" si="15"/>
        <v>np</v>
      </c>
      <c r="N11" s="18">
        <f t="shared" si="6"/>
        <v>0</v>
      </c>
      <c r="O11" s="16" t="e">
        <f>VLOOKUP($C11,'Youth-12 Men''s Epée'!$C$4:$AR$149,O$1-2,FALSE)</f>
        <v>#N/A</v>
      </c>
      <c r="P11" s="17" t="str">
        <f t="shared" si="16"/>
        <v>np</v>
      </c>
      <c r="Q11" s="18">
        <f t="shared" si="7"/>
        <v>0</v>
      </c>
      <c r="R11" s="16" t="e">
        <f>VLOOKUP($C11,'Youth-12 Men''s Epée'!$C$4:$AR$149,R$1-2,FALSE)</f>
        <v>#N/A</v>
      </c>
      <c r="S11" s="17" t="str">
        <f t="shared" si="17"/>
        <v>np</v>
      </c>
      <c r="T11" s="18">
        <f t="shared" si="8"/>
        <v>0</v>
      </c>
      <c r="U11" s="16" t="e">
        <f>VLOOKUP($C11,'Youth-12 Men''s Epée'!$C$4:$AR$149,U$1-2,FALSE)</f>
        <v>#N/A</v>
      </c>
      <c r="W11">
        <f t="shared" si="9"/>
        <v>0</v>
      </c>
      <c r="X11">
        <f t="shared" si="10"/>
        <v>0</v>
      </c>
      <c r="Y11">
        <f t="shared" si="11"/>
        <v>51</v>
      </c>
      <c r="Z11">
        <f t="shared" si="12"/>
        <v>0</v>
      </c>
      <c r="AA11">
        <f t="shared" si="13"/>
        <v>0</v>
      </c>
      <c r="AB11">
        <f t="shared" si="14"/>
        <v>0</v>
      </c>
      <c r="AD11" s="30"/>
    </row>
    <row r="12" spans="3:30" ht="13.5">
      <c r="C12" s="26"/>
      <c r="AD12" s="30"/>
    </row>
    <row r="13" spans="3:30" ht="13.5">
      <c r="C13" s="26"/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  <row r="45" ht="13.5">
      <c r="AD45" s="30"/>
    </row>
    <row r="46" ht="13.5">
      <c r="AD46" s="30"/>
    </row>
    <row r="47" ht="13.5">
      <c r="AD47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134</v>
      </c>
      <c r="H1" s="10"/>
      <c r="I1" s="9" t="s">
        <v>185</v>
      </c>
      <c r="J1" s="10"/>
      <c r="K1" s="9" t="s">
        <v>251</v>
      </c>
      <c r="L1" s="10"/>
      <c r="M1" s="15" t="s">
        <v>132</v>
      </c>
      <c r="N1" s="19"/>
      <c r="O1" s="20">
        <f>HLOOKUP(M1,'Youth-12 Men''s Foil'!$G$1:$L$3,3,0)</f>
        <v>7</v>
      </c>
      <c r="P1" s="15" t="s">
        <v>183</v>
      </c>
      <c r="Q1" s="19"/>
      <c r="R1" s="20">
        <f>HLOOKUP(P1,'Youth-12 Men''s Foil'!$G$1:$L$3,3,0)</f>
        <v>9</v>
      </c>
      <c r="S1" s="15" t="s">
        <v>249</v>
      </c>
      <c r="T1" s="19"/>
      <c r="U1" s="20">
        <f>HLOOKUP(S1,'Youth-12 Men''s Foil'!$G$1:$L$3,3,0)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135</v>
      </c>
      <c r="I2" s="13" t="s">
        <v>8</v>
      </c>
      <c r="J2" s="10" t="s">
        <v>186</v>
      </c>
      <c r="K2" s="13" t="s">
        <v>8</v>
      </c>
      <c r="L2" s="10" t="s">
        <v>252</v>
      </c>
      <c r="M2" s="15" t="str">
        <f ca="1">INDIRECT("'Youth-12 Men''s Foil'!R2C"&amp;O1,FALSE)</f>
        <v>A</v>
      </c>
      <c r="N2" s="19" t="str">
        <f ca="1">INDIRECT("'Youth-12 Men''s Foil'!R2C"&amp;O1+1,FALSE)</f>
        <v>Nov 2000&lt;BR&gt;Y12</v>
      </c>
      <c r="O2" s="14"/>
      <c r="P2" s="15" t="str">
        <f ca="1">INDIRECT("'Youth-12 Men''s Foil'!R2C"&amp;R1,FALSE)</f>
        <v>A</v>
      </c>
      <c r="Q2" s="19" t="str">
        <f ca="1">INDIRECT("'Youth-12 Men''s Foil'!R2C"&amp;R1+1,FALSE)</f>
        <v>Mar 2001&lt;BR&gt;Y12</v>
      </c>
      <c r="R2" s="14"/>
      <c r="S2" s="15" t="str">
        <f ca="1">INDIRECT("'Youth-12 Men''s Foil'!R2C"&amp;U1,FALSE)</f>
        <v>A</v>
      </c>
      <c r="T2" s="19" t="str">
        <f ca="1">INDIRECT("'Youth-12 Men''s Foil'!R2C"&amp;U1+1,FALSE)</f>
        <v>Summer&lt;BR&gt;2001&lt;BR&gt;Y12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21">IF(E4=0,"",IF(E4=E3,A3,ROW()-3&amp;IF(E4=E5,"T","")))</f>
        <v>1</v>
      </c>
      <c r="B4" s="2"/>
      <c r="C4" s="26" t="s">
        <v>81</v>
      </c>
      <c r="D4" s="33">
        <v>1991</v>
      </c>
      <c r="E4" s="3">
        <f aca="true" t="shared" si="1" ref="E4:E21">LARGE($W4:$AB4,1)+LARGE($W4:$AB4,2)+LARGE($W4:$AB4,3)+LARGE($W4:$AB4,4)</f>
        <v>305</v>
      </c>
      <c r="F4" s="3">
        <f aca="true" t="shared" si="2" ref="F4:F21">LARGE($W4:$Y4,1)+LARGE($W4:$Y4,2)</f>
        <v>200</v>
      </c>
      <c r="G4" s="4">
        <v>1</v>
      </c>
      <c r="H4" s="5">
        <f aca="true" t="shared" si="3" ref="H4:H21">IF(OR(G4&gt;=33,ISNUMBER(G4)=FALSE),0,VLOOKUP(G4,PointTable,H$3,TRUE))</f>
        <v>100</v>
      </c>
      <c r="I4" s="4">
        <v>17</v>
      </c>
      <c r="J4" s="5">
        <f aca="true" t="shared" si="4" ref="J4:J21">IF(OR(I4&gt;=33,ISNUMBER(I4)=FALSE),0,VLOOKUP(I4,PointTable,J$3,TRUE))</f>
        <v>35</v>
      </c>
      <c r="K4" s="4">
        <v>1</v>
      </c>
      <c r="L4" s="5">
        <f aca="true" t="shared" si="5" ref="L4:L21">IF(OR(K4&gt;=33,ISNUMBER(K4)=FALSE),0,VLOOKUP(K4,PointTable,L$3,TRUE))</f>
        <v>100</v>
      </c>
      <c r="M4" s="17">
        <f>IF(ISERROR(O4),"np",O4)</f>
        <v>19</v>
      </c>
      <c r="N4" s="18">
        <f aca="true" t="shared" si="6" ref="N4:N21">IF(OR(M4&gt;=33,ISNUMBER(M4)=FALSE),0,VLOOKUP(M4,PointTable,N$3,TRUE))</f>
        <v>34</v>
      </c>
      <c r="O4" s="16">
        <f>VLOOKUP($C4,'Youth-12 Men''s Foil'!$C$4:$AR$136,O$1-2,FALSE)</f>
        <v>19</v>
      </c>
      <c r="P4" s="17" t="str">
        <f>IF(ISERROR(R4),"np",R4)</f>
        <v>np</v>
      </c>
      <c r="Q4" s="18">
        <f aca="true" t="shared" si="7" ref="Q4:Q21">IF(OR(P4&gt;=33,ISNUMBER(P4)=FALSE),0,VLOOKUP(P4,PointTable,Q$3,TRUE))</f>
        <v>0</v>
      </c>
      <c r="R4" s="16" t="str">
        <f>VLOOKUP($C4,'Youth-12 Men''s Foil'!$C$4:$AR$136,R$1-2,FALSE)</f>
        <v>np</v>
      </c>
      <c r="S4" s="17">
        <f>IF(ISERROR(U4),"np",U4)</f>
        <v>5</v>
      </c>
      <c r="T4" s="18">
        <f aca="true" t="shared" si="8" ref="T4:T21">IF(OR(S4&gt;=33,ISNUMBER(S4)=FALSE),0,VLOOKUP(S4,PointTable,T$3,TRUE))</f>
        <v>70</v>
      </c>
      <c r="U4" s="16">
        <f>VLOOKUP($C4,'Youth-12 Men''s Foil'!$C$4:$AR$136,U$1-2,FALSE)</f>
        <v>5</v>
      </c>
      <c r="W4">
        <f aca="true" t="shared" si="9" ref="W4:W21">H4</f>
        <v>100</v>
      </c>
      <c r="X4">
        <f aca="true" t="shared" si="10" ref="X4:X21">J4</f>
        <v>35</v>
      </c>
      <c r="Y4">
        <f aca="true" t="shared" si="11" ref="Y4:Y21">L4</f>
        <v>100</v>
      </c>
      <c r="Z4">
        <f aca="true" t="shared" si="12" ref="Z4:Z21">N4</f>
        <v>34</v>
      </c>
      <c r="AA4">
        <f aca="true" t="shared" si="13" ref="AA4:AA21">Q4</f>
        <v>0</v>
      </c>
      <c r="AB4">
        <f aca="true" t="shared" si="14" ref="AB4:AB21">T4</f>
        <v>70</v>
      </c>
      <c r="AD4" s="30"/>
    </row>
    <row r="5" spans="1:30" ht="13.5">
      <c r="A5" s="2" t="str">
        <f t="shared" si="0"/>
        <v>2</v>
      </c>
      <c r="B5" s="2"/>
      <c r="C5" s="26" t="s">
        <v>160</v>
      </c>
      <c r="D5" s="32">
        <v>1992</v>
      </c>
      <c r="E5" s="3">
        <f t="shared" si="1"/>
        <v>174.5</v>
      </c>
      <c r="F5" s="3">
        <f t="shared" si="2"/>
        <v>139.5</v>
      </c>
      <c r="G5" s="4">
        <v>6</v>
      </c>
      <c r="H5" s="5">
        <f t="shared" si="3"/>
        <v>69.5</v>
      </c>
      <c r="I5" s="4">
        <v>5</v>
      </c>
      <c r="J5" s="5">
        <f t="shared" si="4"/>
        <v>70</v>
      </c>
      <c r="K5" s="4">
        <v>17</v>
      </c>
      <c r="L5" s="5">
        <f t="shared" si="5"/>
        <v>35</v>
      </c>
      <c r="M5" s="17" t="str">
        <f>IF(ISERROR(O5),"np",O5)</f>
        <v>np</v>
      </c>
      <c r="N5" s="18">
        <f t="shared" si="6"/>
        <v>0</v>
      </c>
      <c r="O5" s="16" t="e">
        <f>VLOOKUP($C5,'Youth-12 Men''s Foil'!$C$4:$AR$136,O$1-2,FALSE)</f>
        <v>#N/A</v>
      </c>
      <c r="P5" s="17" t="str">
        <f>IF(ISERROR(R5),"np",R5)</f>
        <v>np</v>
      </c>
      <c r="Q5" s="18">
        <f t="shared" si="7"/>
        <v>0</v>
      </c>
      <c r="R5" s="16" t="e">
        <f>VLOOKUP($C5,'Youth-12 Men''s Foil'!$C$4:$AR$136,R$1-2,FALSE)</f>
        <v>#N/A</v>
      </c>
      <c r="S5" s="17" t="str">
        <f>IF(ISERROR(U5),"np",U5)</f>
        <v>np</v>
      </c>
      <c r="T5" s="18">
        <f t="shared" si="8"/>
        <v>0</v>
      </c>
      <c r="U5" s="16" t="e">
        <f>VLOOKUP($C5,'Youth-12 Men''s Foil'!$C$4:$AR$136,U$1-2,FALSE)</f>
        <v>#N/A</v>
      </c>
      <c r="W5">
        <f t="shared" si="9"/>
        <v>69.5</v>
      </c>
      <c r="X5">
        <f t="shared" si="10"/>
        <v>70</v>
      </c>
      <c r="Y5">
        <f t="shared" si="11"/>
        <v>35</v>
      </c>
      <c r="Z5">
        <f t="shared" si="12"/>
        <v>0</v>
      </c>
      <c r="AA5">
        <f t="shared" si="13"/>
        <v>0</v>
      </c>
      <c r="AB5">
        <f t="shared" si="14"/>
        <v>0</v>
      </c>
      <c r="AD5" s="30"/>
    </row>
    <row r="6" spans="1:30" ht="13.5">
      <c r="A6" s="2" t="str">
        <f t="shared" si="0"/>
        <v>3</v>
      </c>
      <c r="B6" s="2"/>
      <c r="C6" s="26" t="s">
        <v>118</v>
      </c>
      <c r="D6" s="32">
        <v>1991</v>
      </c>
      <c r="E6" s="3">
        <f t="shared" si="1"/>
        <v>119</v>
      </c>
      <c r="F6" s="3">
        <f t="shared" si="2"/>
        <v>85.5</v>
      </c>
      <c r="G6" s="4">
        <v>18</v>
      </c>
      <c r="H6" s="5">
        <f t="shared" si="3"/>
        <v>34.5</v>
      </c>
      <c r="I6" s="4">
        <v>14</v>
      </c>
      <c r="J6" s="5">
        <f t="shared" si="4"/>
        <v>51</v>
      </c>
      <c r="K6" s="4">
        <v>20</v>
      </c>
      <c r="L6" s="5">
        <f t="shared" si="5"/>
        <v>33.5</v>
      </c>
      <c r="M6" s="17" t="str">
        <f aca="true" t="shared" si="15" ref="M6:M21">IF(ISERROR(O6),"np",O6)</f>
        <v>np</v>
      </c>
      <c r="N6" s="18">
        <f t="shared" si="6"/>
        <v>0</v>
      </c>
      <c r="O6" s="16" t="e">
        <f>VLOOKUP($C6,'Youth-12 Men''s Foil'!$C$4:$AR$136,O$1-2,FALSE)</f>
        <v>#N/A</v>
      </c>
      <c r="P6" s="17" t="str">
        <f aca="true" t="shared" si="16" ref="P6:P21">IF(ISERROR(R6),"np",R6)</f>
        <v>np</v>
      </c>
      <c r="Q6" s="18">
        <f t="shared" si="7"/>
        <v>0</v>
      </c>
      <c r="R6" s="16" t="e">
        <f>VLOOKUP($C6,'Youth-12 Men''s Foil'!$C$4:$AR$136,R$1-2,FALSE)</f>
        <v>#N/A</v>
      </c>
      <c r="S6" s="17" t="str">
        <f aca="true" t="shared" si="17" ref="S6:S21">IF(ISERROR(U6),"np",U6)</f>
        <v>np</v>
      </c>
      <c r="T6" s="18">
        <f t="shared" si="8"/>
        <v>0</v>
      </c>
      <c r="U6" s="16" t="e">
        <f>VLOOKUP($C6,'Youth-12 Men''s Foil'!$C$4:$AR$136,U$1-2,FALSE)</f>
        <v>#N/A</v>
      </c>
      <c r="W6">
        <f t="shared" si="9"/>
        <v>34.5</v>
      </c>
      <c r="X6">
        <f t="shared" si="10"/>
        <v>51</v>
      </c>
      <c r="Y6">
        <f t="shared" si="11"/>
        <v>33.5</v>
      </c>
      <c r="Z6">
        <f t="shared" si="12"/>
        <v>0</v>
      </c>
      <c r="AA6">
        <f t="shared" si="13"/>
        <v>0</v>
      </c>
      <c r="AB6">
        <f t="shared" si="14"/>
        <v>0</v>
      </c>
      <c r="AD6" s="30"/>
    </row>
    <row r="7" spans="1:30" ht="13.5">
      <c r="A7" s="2" t="str">
        <f t="shared" si="0"/>
        <v>4</v>
      </c>
      <c r="B7" s="2"/>
      <c r="C7" s="26" t="s">
        <v>162</v>
      </c>
      <c r="D7" s="32">
        <v>1991</v>
      </c>
      <c r="E7" s="3">
        <f t="shared" si="1"/>
        <v>111.5</v>
      </c>
      <c r="F7" s="3">
        <f t="shared" si="2"/>
        <v>81.5</v>
      </c>
      <c r="G7" s="4">
        <v>27</v>
      </c>
      <c r="H7" s="5">
        <f t="shared" si="3"/>
        <v>30</v>
      </c>
      <c r="I7" s="4">
        <v>16</v>
      </c>
      <c r="J7" s="5">
        <f t="shared" si="4"/>
        <v>50</v>
      </c>
      <c r="K7" s="4">
        <v>24</v>
      </c>
      <c r="L7" s="5">
        <f t="shared" si="5"/>
        <v>31.5</v>
      </c>
      <c r="M7" s="17" t="str">
        <f t="shared" si="15"/>
        <v>np</v>
      </c>
      <c r="N7" s="18">
        <f t="shared" si="6"/>
        <v>0</v>
      </c>
      <c r="O7" s="16" t="e">
        <f>VLOOKUP($C7,'Youth-12 Men''s Foil'!$C$4:$AR$136,O$1-2,FALSE)</f>
        <v>#N/A</v>
      </c>
      <c r="P7" s="17" t="str">
        <f t="shared" si="16"/>
        <v>np</v>
      </c>
      <c r="Q7" s="18">
        <f t="shared" si="7"/>
        <v>0</v>
      </c>
      <c r="R7" s="16" t="e">
        <f>VLOOKUP($C7,'Youth-12 Men''s Foil'!$C$4:$AR$136,R$1-2,FALSE)</f>
        <v>#N/A</v>
      </c>
      <c r="S7" s="17" t="str">
        <f t="shared" si="17"/>
        <v>np</v>
      </c>
      <c r="T7" s="18">
        <f t="shared" si="8"/>
        <v>0</v>
      </c>
      <c r="U7" s="16" t="e">
        <f>VLOOKUP($C7,'Youth-12 Men''s Foil'!$C$4:$AR$136,U$1-2,FALSE)</f>
        <v>#N/A</v>
      </c>
      <c r="W7">
        <f t="shared" si="9"/>
        <v>30</v>
      </c>
      <c r="X7">
        <f t="shared" si="10"/>
        <v>50</v>
      </c>
      <c r="Y7">
        <f t="shared" si="11"/>
        <v>31.5</v>
      </c>
      <c r="Z7">
        <f t="shared" si="12"/>
        <v>0</v>
      </c>
      <c r="AA7">
        <f t="shared" si="13"/>
        <v>0</v>
      </c>
      <c r="AB7">
        <f t="shared" si="14"/>
        <v>0</v>
      </c>
      <c r="AD7" s="30"/>
    </row>
    <row r="8" spans="1:30" ht="13.5">
      <c r="A8" s="2" t="str">
        <f t="shared" si="0"/>
        <v>5</v>
      </c>
      <c r="B8" s="2"/>
      <c r="C8" s="26" t="s">
        <v>85</v>
      </c>
      <c r="D8" s="33">
        <v>1991</v>
      </c>
      <c r="E8" s="3">
        <f t="shared" si="1"/>
        <v>100</v>
      </c>
      <c r="F8" s="3">
        <f t="shared" si="2"/>
        <v>68</v>
      </c>
      <c r="G8" s="4">
        <v>19</v>
      </c>
      <c r="H8" s="5">
        <f t="shared" si="3"/>
        <v>34</v>
      </c>
      <c r="I8" s="4">
        <v>23</v>
      </c>
      <c r="J8" s="5">
        <f t="shared" si="4"/>
        <v>32</v>
      </c>
      <c r="K8" s="4">
        <v>19</v>
      </c>
      <c r="L8" s="5">
        <f t="shared" si="5"/>
        <v>34</v>
      </c>
      <c r="M8" s="17" t="str">
        <f t="shared" si="15"/>
        <v>np</v>
      </c>
      <c r="N8" s="18">
        <f t="shared" si="6"/>
        <v>0</v>
      </c>
      <c r="O8" s="16" t="e">
        <f>VLOOKUP($C8,'Youth-12 Men''s Foil'!$C$4:$AR$136,O$1-2,FALSE)</f>
        <v>#N/A</v>
      </c>
      <c r="P8" s="17" t="str">
        <f t="shared" si="16"/>
        <v>np</v>
      </c>
      <c r="Q8" s="18">
        <f t="shared" si="7"/>
        <v>0</v>
      </c>
      <c r="R8" s="16" t="e">
        <f>VLOOKUP($C8,'Youth-12 Men''s Foil'!$C$4:$AR$136,R$1-2,FALSE)</f>
        <v>#N/A</v>
      </c>
      <c r="S8" s="17" t="str">
        <f t="shared" si="17"/>
        <v>np</v>
      </c>
      <c r="T8" s="18">
        <f t="shared" si="8"/>
        <v>0</v>
      </c>
      <c r="U8" s="16" t="e">
        <f>VLOOKUP($C8,'Youth-12 Men''s Foil'!$C$4:$AR$136,U$1-2,FALSE)</f>
        <v>#N/A</v>
      </c>
      <c r="W8">
        <f t="shared" si="9"/>
        <v>34</v>
      </c>
      <c r="X8">
        <f t="shared" si="10"/>
        <v>32</v>
      </c>
      <c r="Y8">
        <f t="shared" si="11"/>
        <v>34</v>
      </c>
      <c r="Z8">
        <f t="shared" si="12"/>
        <v>0</v>
      </c>
      <c r="AA8">
        <f t="shared" si="13"/>
        <v>0</v>
      </c>
      <c r="AB8">
        <f t="shared" si="14"/>
        <v>0</v>
      </c>
      <c r="AD8" s="30"/>
    </row>
    <row r="9" spans="1:30" ht="13.5">
      <c r="A9" s="2" t="str">
        <f t="shared" si="0"/>
        <v>6</v>
      </c>
      <c r="B9" s="2"/>
      <c r="C9" s="26" t="s">
        <v>117</v>
      </c>
      <c r="D9" s="32">
        <v>1991</v>
      </c>
      <c r="E9" s="3">
        <f t="shared" si="1"/>
        <v>85</v>
      </c>
      <c r="F9" s="3">
        <f t="shared" si="2"/>
        <v>85</v>
      </c>
      <c r="G9" s="4">
        <v>17</v>
      </c>
      <c r="H9" s="5">
        <f t="shared" si="3"/>
        <v>35</v>
      </c>
      <c r="I9" s="4" t="s">
        <v>5</v>
      </c>
      <c r="J9" s="5">
        <f t="shared" si="4"/>
        <v>0</v>
      </c>
      <c r="K9" s="4">
        <v>16</v>
      </c>
      <c r="L9" s="5">
        <f t="shared" si="5"/>
        <v>50</v>
      </c>
      <c r="M9" s="17" t="str">
        <f t="shared" si="15"/>
        <v>np</v>
      </c>
      <c r="N9" s="18">
        <f t="shared" si="6"/>
        <v>0</v>
      </c>
      <c r="O9" s="16" t="e">
        <f>VLOOKUP($C9,'Youth-12 Men''s Foil'!$C$4:$AR$136,O$1-2,FALSE)</f>
        <v>#N/A</v>
      </c>
      <c r="P9" s="17" t="str">
        <f t="shared" si="16"/>
        <v>np</v>
      </c>
      <c r="Q9" s="18">
        <f t="shared" si="7"/>
        <v>0</v>
      </c>
      <c r="R9" s="16" t="e">
        <f>VLOOKUP($C9,'Youth-12 Men''s Foil'!$C$4:$AR$136,R$1-2,FALSE)</f>
        <v>#N/A</v>
      </c>
      <c r="S9" s="17" t="str">
        <f t="shared" si="17"/>
        <v>np</v>
      </c>
      <c r="T9" s="18">
        <f t="shared" si="8"/>
        <v>0</v>
      </c>
      <c r="U9" s="16" t="e">
        <f>VLOOKUP($C9,'Youth-12 Men''s Foil'!$C$4:$AR$136,U$1-2,FALSE)</f>
        <v>#N/A</v>
      </c>
      <c r="W9">
        <f t="shared" si="9"/>
        <v>35</v>
      </c>
      <c r="X9">
        <f t="shared" si="10"/>
        <v>0</v>
      </c>
      <c r="Y9">
        <f t="shared" si="11"/>
        <v>50</v>
      </c>
      <c r="Z9">
        <f t="shared" si="12"/>
        <v>0</v>
      </c>
      <c r="AA9">
        <f t="shared" si="13"/>
        <v>0</v>
      </c>
      <c r="AB9">
        <f t="shared" si="14"/>
        <v>0</v>
      </c>
      <c r="AD9" s="30"/>
    </row>
    <row r="10" spans="1:30" ht="13.5">
      <c r="A10" s="2" t="str">
        <f t="shared" si="0"/>
        <v>7</v>
      </c>
      <c r="B10" s="2"/>
      <c r="C10" s="26" t="s">
        <v>82</v>
      </c>
      <c r="D10" s="33">
        <v>1991</v>
      </c>
      <c r="E10" s="3">
        <f t="shared" si="1"/>
        <v>83</v>
      </c>
      <c r="F10" s="3">
        <f t="shared" si="2"/>
        <v>83</v>
      </c>
      <c r="G10" s="4">
        <v>16</v>
      </c>
      <c r="H10" s="5">
        <f t="shared" si="3"/>
        <v>50</v>
      </c>
      <c r="I10" s="4">
        <v>21</v>
      </c>
      <c r="J10" s="5">
        <f t="shared" si="4"/>
        <v>33</v>
      </c>
      <c r="K10" s="4" t="s">
        <v>5</v>
      </c>
      <c r="L10" s="5">
        <f t="shared" si="5"/>
        <v>0</v>
      </c>
      <c r="M10" s="17" t="str">
        <f t="shared" si="15"/>
        <v>np</v>
      </c>
      <c r="N10" s="18">
        <f t="shared" si="6"/>
        <v>0</v>
      </c>
      <c r="O10" s="16" t="e">
        <f>VLOOKUP($C10,'Youth-12 Men''s Foil'!$C$4:$AR$136,O$1-2,FALSE)</f>
        <v>#N/A</v>
      </c>
      <c r="P10" s="17" t="str">
        <f t="shared" si="16"/>
        <v>np</v>
      </c>
      <c r="Q10" s="18">
        <f t="shared" si="7"/>
        <v>0</v>
      </c>
      <c r="R10" s="16" t="e">
        <f>VLOOKUP($C10,'Youth-12 Men''s Foil'!$C$4:$AR$136,R$1-2,FALSE)</f>
        <v>#N/A</v>
      </c>
      <c r="S10" s="17" t="str">
        <f t="shared" si="17"/>
        <v>np</v>
      </c>
      <c r="T10" s="18">
        <f t="shared" si="8"/>
        <v>0</v>
      </c>
      <c r="U10" s="16" t="e">
        <f>VLOOKUP($C10,'Youth-12 Men''s Foil'!$C$4:$AR$136,U$1-2,FALSE)</f>
        <v>#N/A</v>
      </c>
      <c r="W10">
        <f t="shared" si="9"/>
        <v>50</v>
      </c>
      <c r="X10">
        <f t="shared" si="10"/>
        <v>33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s="30"/>
    </row>
    <row r="11" spans="1:30" ht="13.5">
      <c r="A11" s="2" t="str">
        <f t="shared" si="0"/>
        <v>8</v>
      </c>
      <c r="B11" s="2"/>
      <c r="C11" s="26" t="s">
        <v>115</v>
      </c>
      <c r="D11" s="32">
        <v>1992</v>
      </c>
      <c r="E11" s="3">
        <f t="shared" si="1"/>
        <v>58.5</v>
      </c>
      <c r="F11" s="3">
        <f t="shared" si="2"/>
        <v>58.5</v>
      </c>
      <c r="G11" s="4">
        <v>25</v>
      </c>
      <c r="H11" s="5">
        <f t="shared" si="3"/>
        <v>31</v>
      </c>
      <c r="I11" s="4" t="s">
        <v>5</v>
      </c>
      <c r="J11" s="5">
        <f t="shared" si="4"/>
        <v>0</v>
      </c>
      <c r="K11" s="4">
        <v>32</v>
      </c>
      <c r="L11" s="5">
        <f t="shared" si="5"/>
        <v>27.5</v>
      </c>
      <c r="M11" s="17" t="str">
        <f t="shared" si="15"/>
        <v>np</v>
      </c>
      <c r="N11" s="18">
        <f t="shared" si="6"/>
        <v>0</v>
      </c>
      <c r="O11" s="16" t="e">
        <f>VLOOKUP($C11,'Youth-12 Men''s Foil'!$C$4:$AR$136,O$1-2,FALSE)</f>
        <v>#N/A</v>
      </c>
      <c r="P11" s="17" t="str">
        <f t="shared" si="16"/>
        <v>np</v>
      </c>
      <c r="Q11" s="18">
        <f t="shared" si="7"/>
        <v>0</v>
      </c>
      <c r="R11" s="16" t="e">
        <f>VLOOKUP($C11,'Youth-12 Men''s Foil'!$C$4:$AR$136,R$1-2,FALSE)</f>
        <v>#N/A</v>
      </c>
      <c r="S11" s="17" t="str">
        <f t="shared" si="17"/>
        <v>np</v>
      </c>
      <c r="T11" s="18">
        <f t="shared" si="8"/>
        <v>0</v>
      </c>
      <c r="U11" s="16" t="e">
        <f>VLOOKUP($C11,'Youth-12 Men''s Foil'!$C$4:$AR$136,U$1-2,FALSE)</f>
        <v>#N/A</v>
      </c>
      <c r="W11">
        <f t="shared" si="9"/>
        <v>31</v>
      </c>
      <c r="X11">
        <f t="shared" si="10"/>
        <v>0</v>
      </c>
      <c r="Y11">
        <f t="shared" si="11"/>
        <v>27.5</v>
      </c>
      <c r="Z11">
        <f t="shared" si="12"/>
        <v>0</v>
      </c>
      <c r="AA11">
        <f t="shared" si="13"/>
        <v>0</v>
      </c>
      <c r="AB11">
        <f t="shared" si="14"/>
        <v>0</v>
      </c>
      <c r="AD11" s="30"/>
    </row>
    <row r="12" spans="1:30" ht="13.5">
      <c r="A12" s="2" t="str">
        <f t="shared" si="0"/>
        <v>9</v>
      </c>
      <c r="B12" s="2"/>
      <c r="C12" s="26" t="s">
        <v>190</v>
      </c>
      <c r="D12" s="32">
        <v>1992</v>
      </c>
      <c r="E12" s="3">
        <f t="shared" si="1"/>
        <v>52.75</v>
      </c>
      <c r="F12" s="3">
        <f t="shared" si="2"/>
        <v>52.75</v>
      </c>
      <c r="G12" s="4" t="s">
        <v>5</v>
      </c>
      <c r="H12" s="5">
        <f t="shared" si="3"/>
        <v>0</v>
      </c>
      <c r="I12" s="4">
        <v>10.5</v>
      </c>
      <c r="J12" s="5">
        <f t="shared" si="4"/>
        <v>52.75</v>
      </c>
      <c r="K12" s="4" t="s">
        <v>5</v>
      </c>
      <c r="L12" s="5">
        <f t="shared" si="5"/>
        <v>0</v>
      </c>
      <c r="M12" s="17" t="str">
        <f t="shared" si="15"/>
        <v>np</v>
      </c>
      <c r="N12" s="18">
        <f t="shared" si="6"/>
        <v>0</v>
      </c>
      <c r="O12" s="16" t="e">
        <f>VLOOKUP($C12,'Youth-12 Men''s Foil'!$C$4:$AR$136,O$1-2,FALSE)</f>
        <v>#N/A</v>
      </c>
      <c r="P12" s="17" t="str">
        <f t="shared" si="16"/>
        <v>np</v>
      </c>
      <c r="Q12" s="18">
        <f t="shared" si="7"/>
        <v>0</v>
      </c>
      <c r="R12" s="16" t="e">
        <f>VLOOKUP($C12,'Youth-12 Men''s Foil'!$C$4:$AR$136,R$1-2,FALSE)</f>
        <v>#N/A</v>
      </c>
      <c r="S12" s="17" t="str">
        <f t="shared" si="17"/>
        <v>np</v>
      </c>
      <c r="T12" s="18">
        <f t="shared" si="8"/>
        <v>0</v>
      </c>
      <c r="U12" s="16" t="e">
        <f>VLOOKUP($C12,'Youth-12 Men''s Foil'!$C$4:$AR$136,U$1-2,FALSE)</f>
        <v>#N/A</v>
      </c>
      <c r="W12">
        <f t="shared" si="9"/>
        <v>0</v>
      </c>
      <c r="X12">
        <f t="shared" si="10"/>
        <v>52.75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D12" s="30"/>
    </row>
    <row r="13" spans="1:30" ht="13.5">
      <c r="A13" s="2" t="str">
        <f t="shared" si="0"/>
        <v>10T</v>
      </c>
      <c r="B13" s="2"/>
      <c r="C13" s="26" t="s">
        <v>260</v>
      </c>
      <c r="D13" s="32">
        <v>1991</v>
      </c>
      <c r="E13" s="3">
        <f t="shared" si="1"/>
        <v>50.5</v>
      </c>
      <c r="F13" s="3">
        <f t="shared" si="2"/>
        <v>50.5</v>
      </c>
      <c r="G13" s="4" t="s">
        <v>5</v>
      </c>
      <c r="H13" s="5">
        <f t="shared" si="3"/>
        <v>0</v>
      </c>
      <c r="I13" s="4" t="s">
        <v>5</v>
      </c>
      <c r="J13" s="5">
        <f t="shared" si="4"/>
        <v>0</v>
      </c>
      <c r="K13" s="4">
        <v>15</v>
      </c>
      <c r="L13" s="5">
        <f t="shared" si="5"/>
        <v>50.5</v>
      </c>
      <c r="M13" s="17" t="str">
        <f aca="true" t="shared" si="18" ref="M13:M20">IF(ISERROR(O13),"np",O13)</f>
        <v>np</v>
      </c>
      <c r="N13" s="18">
        <f t="shared" si="6"/>
        <v>0</v>
      </c>
      <c r="O13" s="16" t="e">
        <f>VLOOKUP($C13,'Youth-12 Men''s Foil'!$C$4:$AR$136,O$1-2,FALSE)</f>
        <v>#N/A</v>
      </c>
      <c r="P13" s="17" t="str">
        <f aca="true" t="shared" si="19" ref="P13:P20">IF(ISERROR(R13),"np",R13)</f>
        <v>np</v>
      </c>
      <c r="Q13" s="18">
        <f t="shared" si="7"/>
        <v>0</v>
      </c>
      <c r="R13" s="16" t="e">
        <f>VLOOKUP($C13,'Youth-12 Men''s Foil'!$C$4:$AR$136,R$1-2,FALSE)</f>
        <v>#N/A</v>
      </c>
      <c r="S13" s="17" t="str">
        <f aca="true" t="shared" si="20" ref="S13:S20">IF(ISERROR(U13),"np",U13)</f>
        <v>np</v>
      </c>
      <c r="T13" s="18">
        <f t="shared" si="8"/>
        <v>0</v>
      </c>
      <c r="U13" s="16" t="e">
        <f>VLOOKUP($C13,'Youth-12 Men''s Foil'!$C$4:$AR$136,U$1-2,FALSE)</f>
        <v>#N/A</v>
      </c>
      <c r="W13">
        <f t="shared" si="9"/>
        <v>0</v>
      </c>
      <c r="X13">
        <f t="shared" si="10"/>
        <v>0</v>
      </c>
      <c r="Y13">
        <f t="shared" si="11"/>
        <v>50.5</v>
      </c>
      <c r="Z13">
        <f t="shared" si="12"/>
        <v>0</v>
      </c>
      <c r="AA13">
        <f t="shared" si="13"/>
        <v>0</v>
      </c>
      <c r="AB13">
        <f t="shared" si="14"/>
        <v>0</v>
      </c>
      <c r="AD13" s="30"/>
    </row>
    <row r="14" spans="1:30" ht="13.5">
      <c r="A14" s="2" t="str">
        <f t="shared" si="0"/>
        <v>10T</v>
      </c>
      <c r="B14" s="2"/>
      <c r="C14" s="26" t="s">
        <v>116</v>
      </c>
      <c r="D14" s="32">
        <v>1991</v>
      </c>
      <c r="E14" s="3">
        <f t="shared" si="1"/>
        <v>50.5</v>
      </c>
      <c r="F14" s="3">
        <f t="shared" si="2"/>
        <v>50.5</v>
      </c>
      <c r="G14" s="4">
        <v>15</v>
      </c>
      <c r="H14" s="5">
        <f t="shared" si="3"/>
        <v>50.5</v>
      </c>
      <c r="I14" s="4" t="s">
        <v>5</v>
      </c>
      <c r="J14" s="5">
        <f t="shared" si="4"/>
        <v>0</v>
      </c>
      <c r="K14" s="4" t="s">
        <v>5</v>
      </c>
      <c r="L14" s="5">
        <f t="shared" si="5"/>
        <v>0</v>
      </c>
      <c r="M14" s="17" t="str">
        <f t="shared" si="15"/>
        <v>np</v>
      </c>
      <c r="N14" s="18">
        <f t="shared" si="6"/>
        <v>0</v>
      </c>
      <c r="O14" s="16" t="e">
        <f>VLOOKUP($C14,'Youth-12 Men''s Foil'!$C$4:$AR$136,O$1-2,FALSE)</f>
        <v>#N/A</v>
      </c>
      <c r="P14" s="17" t="str">
        <f t="shared" si="16"/>
        <v>np</v>
      </c>
      <c r="Q14" s="18">
        <f t="shared" si="7"/>
        <v>0</v>
      </c>
      <c r="R14" s="16" t="e">
        <f>VLOOKUP($C14,'Youth-12 Men''s Foil'!$C$4:$AR$136,R$1-2,FALSE)</f>
        <v>#N/A</v>
      </c>
      <c r="S14" s="17" t="str">
        <f t="shared" si="17"/>
        <v>np</v>
      </c>
      <c r="T14" s="18">
        <f t="shared" si="8"/>
        <v>0</v>
      </c>
      <c r="U14" s="16" t="e">
        <f>VLOOKUP($C14,'Youth-12 Men''s Foil'!$C$4:$AR$136,U$1-2,FALSE)</f>
        <v>#N/A</v>
      </c>
      <c r="W14">
        <f t="shared" si="9"/>
        <v>50.5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D14" s="30"/>
    </row>
    <row r="15" spans="1:30" ht="13.5">
      <c r="A15" s="2" t="str">
        <f t="shared" si="0"/>
        <v>12</v>
      </c>
      <c r="B15" s="2"/>
      <c r="C15" s="26" t="s">
        <v>261</v>
      </c>
      <c r="D15" s="32">
        <v>1991</v>
      </c>
      <c r="E15" s="3">
        <f t="shared" si="1"/>
        <v>34.5</v>
      </c>
      <c r="F15" s="3">
        <f t="shared" si="2"/>
        <v>34.5</v>
      </c>
      <c r="G15" s="4" t="s">
        <v>5</v>
      </c>
      <c r="H15" s="5">
        <f t="shared" si="3"/>
        <v>0</v>
      </c>
      <c r="I15" s="4" t="s">
        <v>5</v>
      </c>
      <c r="J15" s="5">
        <f t="shared" si="4"/>
        <v>0</v>
      </c>
      <c r="K15" s="4">
        <v>18</v>
      </c>
      <c r="L15" s="5">
        <f t="shared" si="5"/>
        <v>34.5</v>
      </c>
      <c r="M15" s="17" t="str">
        <f t="shared" si="15"/>
        <v>np</v>
      </c>
      <c r="N15" s="18">
        <f t="shared" si="6"/>
        <v>0</v>
      </c>
      <c r="O15" s="16" t="e">
        <f>VLOOKUP($C15,'Youth-12 Men''s Foil'!$C$4:$AR$136,O$1-2,FALSE)</f>
        <v>#N/A</v>
      </c>
      <c r="P15" s="17" t="str">
        <f t="shared" si="16"/>
        <v>np</v>
      </c>
      <c r="Q15" s="18">
        <f t="shared" si="7"/>
        <v>0</v>
      </c>
      <c r="R15" s="16" t="e">
        <f>VLOOKUP($C15,'Youth-12 Men''s Foil'!$C$4:$AR$136,R$1-2,FALSE)</f>
        <v>#N/A</v>
      </c>
      <c r="S15" s="17" t="str">
        <f t="shared" si="17"/>
        <v>np</v>
      </c>
      <c r="T15" s="18">
        <f t="shared" si="8"/>
        <v>0</v>
      </c>
      <c r="U15" s="16" t="e">
        <f>VLOOKUP($C15,'Youth-12 Men''s Foil'!$C$4:$AR$136,U$1-2,FALSE)</f>
        <v>#N/A</v>
      </c>
      <c r="W15">
        <f t="shared" si="9"/>
        <v>0</v>
      </c>
      <c r="X15">
        <f t="shared" si="10"/>
        <v>0</v>
      </c>
      <c r="Y15">
        <f t="shared" si="11"/>
        <v>34.5</v>
      </c>
      <c r="Z15">
        <f t="shared" si="12"/>
        <v>0</v>
      </c>
      <c r="AA15">
        <f t="shared" si="13"/>
        <v>0</v>
      </c>
      <c r="AB15">
        <f t="shared" si="14"/>
        <v>0</v>
      </c>
      <c r="AD15" s="30"/>
    </row>
    <row r="16" spans="1:30" ht="13.5">
      <c r="A16" s="2" t="str">
        <f t="shared" si="0"/>
        <v>13</v>
      </c>
      <c r="B16" s="2"/>
      <c r="C16" s="26" t="s">
        <v>191</v>
      </c>
      <c r="D16" s="32">
        <v>1991</v>
      </c>
      <c r="E16" s="3">
        <f t="shared" si="1"/>
        <v>30.5</v>
      </c>
      <c r="F16" s="3">
        <f t="shared" si="2"/>
        <v>30.5</v>
      </c>
      <c r="G16" s="4" t="s">
        <v>5</v>
      </c>
      <c r="H16" s="5">
        <f t="shared" si="3"/>
        <v>0</v>
      </c>
      <c r="I16" s="4">
        <v>26</v>
      </c>
      <c r="J16" s="5">
        <f t="shared" si="4"/>
        <v>30.5</v>
      </c>
      <c r="K16" s="4" t="s">
        <v>5</v>
      </c>
      <c r="L16" s="5">
        <f t="shared" si="5"/>
        <v>0</v>
      </c>
      <c r="M16" s="17" t="str">
        <f t="shared" si="18"/>
        <v>np</v>
      </c>
      <c r="N16" s="18">
        <f t="shared" si="6"/>
        <v>0</v>
      </c>
      <c r="O16" s="16" t="e">
        <f>VLOOKUP($C16,'Youth-12 Men''s Foil'!$C$4:$AR$136,O$1-2,FALSE)</f>
        <v>#N/A</v>
      </c>
      <c r="P16" s="17" t="str">
        <f t="shared" si="19"/>
        <v>np</v>
      </c>
      <c r="Q16" s="18">
        <f t="shared" si="7"/>
        <v>0</v>
      </c>
      <c r="R16" s="16" t="e">
        <f>VLOOKUP($C16,'Youth-12 Men''s Foil'!$C$4:$AR$136,R$1-2,FALSE)</f>
        <v>#N/A</v>
      </c>
      <c r="S16" s="17" t="str">
        <f t="shared" si="20"/>
        <v>np</v>
      </c>
      <c r="T16" s="18">
        <f t="shared" si="8"/>
        <v>0</v>
      </c>
      <c r="U16" s="16" t="e">
        <f>VLOOKUP($C16,'Youth-12 Men''s Foil'!$C$4:$AR$136,U$1-2,FALSE)</f>
        <v>#N/A</v>
      </c>
      <c r="W16">
        <f t="shared" si="9"/>
        <v>0</v>
      </c>
      <c r="X16">
        <f t="shared" si="10"/>
        <v>30.5</v>
      </c>
      <c r="Y16">
        <f t="shared" si="11"/>
        <v>0</v>
      </c>
      <c r="Z16">
        <f t="shared" si="12"/>
        <v>0</v>
      </c>
      <c r="AA16">
        <f t="shared" si="13"/>
        <v>0</v>
      </c>
      <c r="AB16">
        <f t="shared" si="14"/>
        <v>0</v>
      </c>
      <c r="AD16" s="30"/>
    </row>
    <row r="17" spans="1:30" ht="13.5">
      <c r="A17" s="2" t="str">
        <f t="shared" si="0"/>
        <v>14T</v>
      </c>
      <c r="B17" s="2"/>
      <c r="C17" s="26" t="s">
        <v>166</v>
      </c>
      <c r="D17" s="32">
        <v>1991</v>
      </c>
      <c r="E17" s="3">
        <f t="shared" si="1"/>
        <v>29</v>
      </c>
      <c r="F17" s="3">
        <f t="shared" si="2"/>
        <v>29</v>
      </c>
      <c r="G17" s="4">
        <v>29</v>
      </c>
      <c r="H17" s="5">
        <f t="shared" si="3"/>
        <v>29</v>
      </c>
      <c r="I17" s="4" t="s">
        <v>5</v>
      </c>
      <c r="J17" s="5">
        <f t="shared" si="4"/>
        <v>0</v>
      </c>
      <c r="K17" s="4" t="s">
        <v>5</v>
      </c>
      <c r="L17" s="5">
        <f t="shared" si="5"/>
        <v>0</v>
      </c>
      <c r="M17" s="17" t="str">
        <f t="shared" si="18"/>
        <v>np</v>
      </c>
      <c r="N17" s="18">
        <f t="shared" si="6"/>
        <v>0</v>
      </c>
      <c r="O17" s="16" t="e">
        <f>VLOOKUP($C17,'Youth-12 Men''s Foil'!$C$4:$AR$136,O$1-2,FALSE)</f>
        <v>#N/A</v>
      </c>
      <c r="P17" s="17" t="str">
        <f t="shared" si="19"/>
        <v>np</v>
      </c>
      <c r="Q17" s="18">
        <f t="shared" si="7"/>
        <v>0</v>
      </c>
      <c r="R17" s="16" t="e">
        <f>VLOOKUP($C17,'Youth-12 Men''s Foil'!$C$4:$AR$136,R$1-2,FALSE)</f>
        <v>#N/A</v>
      </c>
      <c r="S17" s="17" t="str">
        <f t="shared" si="20"/>
        <v>np</v>
      </c>
      <c r="T17" s="18">
        <f t="shared" si="8"/>
        <v>0</v>
      </c>
      <c r="U17" s="16" t="e">
        <f>VLOOKUP($C17,'Youth-12 Men''s Foil'!$C$4:$AR$136,U$1-2,FALSE)</f>
        <v>#N/A</v>
      </c>
      <c r="W17">
        <f t="shared" si="9"/>
        <v>29</v>
      </c>
      <c r="X17">
        <f t="shared" si="10"/>
        <v>0</v>
      </c>
      <c r="Y17">
        <f t="shared" si="11"/>
        <v>0</v>
      </c>
      <c r="Z17">
        <f t="shared" si="12"/>
        <v>0</v>
      </c>
      <c r="AA17">
        <f t="shared" si="13"/>
        <v>0</v>
      </c>
      <c r="AB17">
        <f t="shared" si="14"/>
        <v>0</v>
      </c>
      <c r="AD17" s="30"/>
    </row>
    <row r="18" spans="1:30" ht="13.5">
      <c r="A18" s="2" t="str">
        <f t="shared" si="0"/>
        <v>14T</v>
      </c>
      <c r="B18" s="2"/>
      <c r="C18" s="26" t="s">
        <v>192</v>
      </c>
      <c r="D18" s="32">
        <v>1991</v>
      </c>
      <c r="E18" s="3">
        <f t="shared" si="1"/>
        <v>29</v>
      </c>
      <c r="F18" s="3">
        <f t="shared" si="2"/>
        <v>29</v>
      </c>
      <c r="G18" s="4" t="s">
        <v>5</v>
      </c>
      <c r="H18" s="5">
        <f t="shared" si="3"/>
        <v>0</v>
      </c>
      <c r="I18" s="4">
        <v>29</v>
      </c>
      <c r="J18" s="5">
        <f t="shared" si="4"/>
        <v>29</v>
      </c>
      <c r="K18" s="4" t="s">
        <v>5</v>
      </c>
      <c r="L18" s="5">
        <f t="shared" si="5"/>
        <v>0</v>
      </c>
      <c r="M18" s="17" t="str">
        <f t="shared" si="18"/>
        <v>np</v>
      </c>
      <c r="N18" s="18">
        <f t="shared" si="6"/>
        <v>0</v>
      </c>
      <c r="O18" s="16" t="e">
        <f>VLOOKUP($C18,'Youth-12 Men''s Foil'!$C$4:$AR$136,O$1-2,FALSE)</f>
        <v>#N/A</v>
      </c>
      <c r="P18" s="17" t="str">
        <f t="shared" si="19"/>
        <v>np</v>
      </c>
      <c r="Q18" s="18">
        <f t="shared" si="7"/>
        <v>0</v>
      </c>
      <c r="R18" s="16" t="e">
        <f>VLOOKUP($C18,'Youth-12 Men''s Foil'!$C$4:$AR$136,R$1-2,FALSE)</f>
        <v>#N/A</v>
      </c>
      <c r="S18" s="17" t="str">
        <f t="shared" si="20"/>
        <v>np</v>
      </c>
      <c r="T18" s="18">
        <f t="shared" si="8"/>
        <v>0</v>
      </c>
      <c r="U18" s="16" t="e">
        <f>VLOOKUP($C18,'Youth-12 Men''s Foil'!$C$4:$AR$136,U$1-2,FALSE)</f>
        <v>#N/A</v>
      </c>
      <c r="W18">
        <f t="shared" si="9"/>
        <v>0</v>
      </c>
      <c r="X18">
        <f t="shared" si="10"/>
        <v>29</v>
      </c>
      <c r="Y18">
        <f t="shared" si="11"/>
        <v>0</v>
      </c>
      <c r="Z18">
        <f t="shared" si="12"/>
        <v>0</v>
      </c>
      <c r="AA18">
        <f t="shared" si="13"/>
        <v>0</v>
      </c>
      <c r="AB18">
        <f t="shared" si="14"/>
        <v>0</v>
      </c>
      <c r="AD18" s="30"/>
    </row>
    <row r="19" spans="1:30" ht="13.5">
      <c r="A19" s="2" t="str">
        <f t="shared" si="0"/>
        <v>16</v>
      </c>
      <c r="B19" s="2"/>
      <c r="C19" s="26" t="s">
        <v>262</v>
      </c>
      <c r="D19" s="32">
        <v>1992</v>
      </c>
      <c r="E19" s="3">
        <f t="shared" si="1"/>
        <v>28.5</v>
      </c>
      <c r="F19" s="3">
        <f t="shared" si="2"/>
        <v>28.5</v>
      </c>
      <c r="G19" s="4" t="s">
        <v>5</v>
      </c>
      <c r="H19" s="5">
        <f t="shared" si="3"/>
        <v>0</v>
      </c>
      <c r="I19" s="4" t="s">
        <v>5</v>
      </c>
      <c r="J19" s="5">
        <f t="shared" si="4"/>
        <v>0</v>
      </c>
      <c r="K19" s="4">
        <v>30</v>
      </c>
      <c r="L19" s="5">
        <f t="shared" si="5"/>
        <v>28.5</v>
      </c>
      <c r="M19" s="17" t="str">
        <f t="shared" si="18"/>
        <v>np</v>
      </c>
      <c r="N19" s="18">
        <f t="shared" si="6"/>
        <v>0</v>
      </c>
      <c r="O19" s="16" t="e">
        <f>VLOOKUP($C19,'Youth-12 Men''s Foil'!$C$4:$AR$136,O$1-2,FALSE)</f>
        <v>#N/A</v>
      </c>
      <c r="P19" s="17" t="str">
        <f t="shared" si="19"/>
        <v>np</v>
      </c>
      <c r="Q19" s="18">
        <f t="shared" si="7"/>
        <v>0</v>
      </c>
      <c r="R19" s="16" t="e">
        <f>VLOOKUP($C19,'Youth-12 Men''s Foil'!$C$4:$AR$136,R$1-2,FALSE)</f>
        <v>#N/A</v>
      </c>
      <c r="S19" s="17" t="str">
        <f t="shared" si="20"/>
        <v>np</v>
      </c>
      <c r="T19" s="18">
        <f t="shared" si="8"/>
        <v>0</v>
      </c>
      <c r="U19" s="16" t="e">
        <f>VLOOKUP($C19,'Youth-12 Men''s Foil'!$C$4:$AR$136,U$1-2,FALSE)</f>
        <v>#N/A</v>
      </c>
      <c r="W19">
        <f t="shared" si="9"/>
        <v>0</v>
      </c>
      <c r="X19">
        <f t="shared" si="10"/>
        <v>0</v>
      </c>
      <c r="Y19">
        <f t="shared" si="11"/>
        <v>28.5</v>
      </c>
      <c r="Z19">
        <f t="shared" si="12"/>
        <v>0</v>
      </c>
      <c r="AA19">
        <f t="shared" si="13"/>
        <v>0</v>
      </c>
      <c r="AB19">
        <f t="shared" si="14"/>
        <v>0</v>
      </c>
      <c r="AD19" s="30"/>
    </row>
    <row r="20" spans="1:30" ht="13.5">
      <c r="A20" s="2" t="str">
        <f t="shared" si="0"/>
        <v>17T</v>
      </c>
      <c r="B20" s="2"/>
      <c r="C20" s="26" t="s">
        <v>174</v>
      </c>
      <c r="D20" s="32">
        <v>1992</v>
      </c>
      <c r="E20" s="3">
        <f t="shared" si="1"/>
        <v>28</v>
      </c>
      <c r="F20" s="3">
        <f t="shared" si="2"/>
        <v>28</v>
      </c>
      <c r="G20" s="4">
        <v>31</v>
      </c>
      <c r="H20" s="5">
        <f t="shared" si="3"/>
        <v>28</v>
      </c>
      <c r="I20" s="4" t="s">
        <v>5</v>
      </c>
      <c r="J20" s="5">
        <f t="shared" si="4"/>
        <v>0</v>
      </c>
      <c r="K20" s="4" t="s">
        <v>5</v>
      </c>
      <c r="L20" s="5">
        <f t="shared" si="5"/>
        <v>0</v>
      </c>
      <c r="M20" s="17" t="str">
        <f t="shared" si="18"/>
        <v>np</v>
      </c>
      <c r="N20" s="18">
        <f t="shared" si="6"/>
        <v>0</v>
      </c>
      <c r="O20" s="16" t="e">
        <f>VLOOKUP($C20,'Youth-12 Men''s Foil'!$C$4:$AR$136,O$1-2,FALSE)</f>
        <v>#N/A</v>
      </c>
      <c r="P20" s="17" t="str">
        <f t="shared" si="19"/>
        <v>np</v>
      </c>
      <c r="Q20" s="18">
        <f t="shared" si="7"/>
        <v>0</v>
      </c>
      <c r="R20" s="16" t="e">
        <f>VLOOKUP($C20,'Youth-12 Men''s Foil'!$C$4:$AR$136,R$1-2,FALSE)</f>
        <v>#N/A</v>
      </c>
      <c r="S20" s="17" t="str">
        <f t="shared" si="20"/>
        <v>np</v>
      </c>
      <c r="T20" s="18">
        <f t="shared" si="8"/>
        <v>0</v>
      </c>
      <c r="U20" s="16" t="e">
        <f>VLOOKUP($C20,'Youth-12 Men''s Foil'!$C$4:$AR$136,U$1-2,FALSE)</f>
        <v>#N/A</v>
      </c>
      <c r="W20">
        <f t="shared" si="9"/>
        <v>28</v>
      </c>
      <c r="X20">
        <f t="shared" si="10"/>
        <v>0</v>
      </c>
      <c r="Y20">
        <f t="shared" si="11"/>
        <v>0</v>
      </c>
      <c r="Z20">
        <f t="shared" si="12"/>
        <v>0</v>
      </c>
      <c r="AA20">
        <f t="shared" si="13"/>
        <v>0</v>
      </c>
      <c r="AB20">
        <f t="shared" si="14"/>
        <v>0</v>
      </c>
      <c r="AD20" s="30"/>
    </row>
    <row r="21" spans="1:30" ht="13.5">
      <c r="A21" s="2" t="str">
        <f t="shared" si="0"/>
        <v>17T</v>
      </c>
      <c r="B21" s="2"/>
      <c r="C21" s="26" t="s">
        <v>193</v>
      </c>
      <c r="D21" s="32">
        <v>1991</v>
      </c>
      <c r="E21" s="3">
        <f t="shared" si="1"/>
        <v>28</v>
      </c>
      <c r="F21" s="3">
        <f t="shared" si="2"/>
        <v>28</v>
      </c>
      <c r="G21" s="4" t="s">
        <v>5</v>
      </c>
      <c r="H21" s="5">
        <f t="shared" si="3"/>
        <v>0</v>
      </c>
      <c r="I21" s="4">
        <v>31</v>
      </c>
      <c r="J21" s="5">
        <f t="shared" si="4"/>
        <v>28</v>
      </c>
      <c r="K21" s="4" t="s">
        <v>5</v>
      </c>
      <c r="L21" s="5">
        <f t="shared" si="5"/>
        <v>0</v>
      </c>
      <c r="M21" s="17" t="str">
        <f t="shared" si="15"/>
        <v>np</v>
      </c>
      <c r="N21" s="18">
        <f t="shared" si="6"/>
        <v>0</v>
      </c>
      <c r="O21" s="16" t="e">
        <f>VLOOKUP($C21,'Youth-12 Men''s Foil'!$C$4:$AR$136,O$1-2,FALSE)</f>
        <v>#N/A</v>
      </c>
      <c r="P21" s="17" t="str">
        <f t="shared" si="16"/>
        <v>np</v>
      </c>
      <c r="Q21" s="18">
        <f t="shared" si="7"/>
        <v>0</v>
      </c>
      <c r="R21" s="16" t="e">
        <f>VLOOKUP($C21,'Youth-12 Men''s Foil'!$C$4:$AR$136,R$1-2,FALSE)</f>
        <v>#N/A</v>
      </c>
      <c r="S21" s="17" t="str">
        <f t="shared" si="17"/>
        <v>np</v>
      </c>
      <c r="T21" s="18">
        <f t="shared" si="8"/>
        <v>0</v>
      </c>
      <c r="U21" s="16" t="e">
        <f>VLOOKUP($C21,'Youth-12 Men''s Foil'!$C$4:$AR$136,U$1-2,FALSE)</f>
        <v>#N/A</v>
      </c>
      <c r="W21">
        <f t="shared" si="9"/>
        <v>0</v>
      </c>
      <c r="X21">
        <f t="shared" si="10"/>
        <v>28</v>
      </c>
      <c r="Y21">
        <f t="shared" si="11"/>
        <v>0</v>
      </c>
      <c r="Z21">
        <f t="shared" si="12"/>
        <v>0</v>
      </c>
      <c r="AA21">
        <f t="shared" si="13"/>
        <v>0</v>
      </c>
      <c r="AB21">
        <f t="shared" si="14"/>
        <v>0</v>
      </c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4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134</v>
      </c>
      <c r="H1" s="10"/>
      <c r="I1" s="9" t="s">
        <v>185</v>
      </c>
      <c r="J1" s="10"/>
      <c r="K1" s="9" t="s">
        <v>251</v>
      </c>
      <c r="L1" s="10"/>
      <c r="M1" s="15" t="s">
        <v>132</v>
      </c>
      <c r="N1" s="19"/>
      <c r="O1" s="20">
        <f>HLOOKUP(M1,'Youth-12 Men''s Saber'!$G$1:$L$3,3,0)</f>
        <v>7</v>
      </c>
      <c r="P1" s="15" t="s">
        <v>183</v>
      </c>
      <c r="Q1" s="19"/>
      <c r="R1" s="20">
        <f>HLOOKUP(P1,'Youth-12 Men''s Saber'!$G$1:$L$3,3,0)</f>
        <v>9</v>
      </c>
      <c r="S1" s="15" t="s">
        <v>249</v>
      </c>
      <c r="T1" s="19"/>
      <c r="U1" s="20">
        <f>HLOOKUP(S1,'Youth-12 Men''s Saber'!$G$1:$L$3,3,0)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135</v>
      </c>
      <c r="I2" s="13" t="s">
        <v>8</v>
      </c>
      <c r="J2" s="10" t="s">
        <v>186</v>
      </c>
      <c r="K2" s="13" t="s">
        <v>8</v>
      </c>
      <c r="L2" s="10" t="s">
        <v>252</v>
      </c>
      <c r="M2" s="15" t="str">
        <f ca="1">INDIRECT("'Youth-12 Men''s Saber'!R2C"&amp;O1,FALSE)</f>
        <v>A</v>
      </c>
      <c r="N2" s="19" t="str">
        <f ca="1">INDIRECT("'Youth-12 Men''s Saber'!R2C"&amp;O1+1,FALSE)</f>
        <v>Nov 2000&lt;BR&gt;Y12</v>
      </c>
      <c r="O2" s="14"/>
      <c r="P2" s="15" t="str">
        <f ca="1">INDIRECT("'Youth-12 Men''s Saber'!R2C"&amp;R1,FALSE)</f>
        <v>A</v>
      </c>
      <c r="Q2" s="19" t="str">
        <f ca="1">INDIRECT("'Youth-12 Men''s Saber'!R2C"&amp;R1+1,FALSE)</f>
        <v>Mar 2001&lt;BR&gt;Y12</v>
      </c>
      <c r="R2" s="14"/>
      <c r="S2" s="15" t="str">
        <f ca="1">INDIRECT("'Youth-12 Men''s Saber'!R2C"&amp;U1,FALSE)</f>
        <v>A</v>
      </c>
      <c r="T2" s="19" t="str">
        <f ca="1">INDIRECT("'Youth-12 Men''s Saber'!R2C"&amp;U1+1,FALSE)</f>
        <v>Summer&lt;BR&gt;2001&lt;BR&gt;Y12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9">IF(E4=0,"",IF(E4=E3,A3,ROW()-3&amp;IF(E4=E5,"T","")))</f>
        <v>1</v>
      </c>
      <c r="B4" s="2"/>
      <c r="C4" s="26" t="s">
        <v>195</v>
      </c>
      <c r="D4" s="1">
        <v>1991</v>
      </c>
      <c r="E4" s="3">
        <f aca="true" t="shared" si="1" ref="E4:E9">LARGE($W4:$AB4,1)+LARGE($W4:$AB4,2)+LARGE($W4:$AB4,3)+LARGE($W4:$AB4,4)</f>
        <v>104</v>
      </c>
      <c r="F4" s="3">
        <f aca="true" t="shared" si="2" ref="F4:F9">LARGE($W4:$Y4,1)+LARGE($W4:$Y4,2)</f>
        <v>104</v>
      </c>
      <c r="G4" s="4" t="s">
        <v>5</v>
      </c>
      <c r="H4" s="5">
        <f aca="true" t="shared" si="3" ref="H4:H9">IF(OR(G4&gt;=33,ISNUMBER(G4)=FALSE),0,VLOOKUP(G4,PointTable,H$3,TRUE))</f>
        <v>0</v>
      </c>
      <c r="I4" s="4">
        <v>14</v>
      </c>
      <c r="J4" s="5">
        <f aca="true" t="shared" si="4" ref="J4:J9">IF(OR(I4&gt;=33,ISNUMBER(I4)=FALSE),0,VLOOKUP(I4,PointTable,J$3,TRUE))</f>
        <v>51</v>
      </c>
      <c r="K4" s="4">
        <v>10</v>
      </c>
      <c r="L4" s="5">
        <f aca="true" t="shared" si="5" ref="L4:L9">IF(OR(K4&gt;=33,ISNUMBER(K4)=FALSE),0,VLOOKUP(K4,PointTable,L$3,TRUE))</f>
        <v>53</v>
      </c>
      <c r="M4" s="17" t="str">
        <f aca="true" t="shared" si="6" ref="M4:M9">IF(ISERROR(O4),"np",O4)</f>
        <v>np</v>
      </c>
      <c r="N4" s="18">
        <f aca="true" t="shared" si="7" ref="N4:N9">IF(OR(M4&gt;=33,ISNUMBER(M4)=FALSE),0,VLOOKUP(M4,PointTable,N$3,TRUE))</f>
        <v>0</v>
      </c>
      <c r="O4" s="16" t="e">
        <f>VLOOKUP($C4,'Youth-12 Men''s Saber'!$C$4:$AR$149,O$1-2,FALSE)</f>
        <v>#N/A</v>
      </c>
      <c r="P4" s="17" t="str">
        <f aca="true" t="shared" si="8" ref="P4:P9">IF(ISERROR(R4),"np",R4)</f>
        <v>np</v>
      </c>
      <c r="Q4" s="18">
        <f aca="true" t="shared" si="9" ref="Q4:Q9">IF(OR(P4&gt;=33,ISNUMBER(P4)=FALSE),0,VLOOKUP(P4,PointTable,Q$3,TRUE))</f>
        <v>0</v>
      </c>
      <c r="R4" s="16" t="e">
        <f>VLOOKUP($C4,'Youth-12 Men''s Saber'!$C$4:$AR$149,R$1-2,FALSE)</f>
        <v>#N/A</v>
      </c>
      <c r="S4" s="17" t="str">
        <f aca="true" t="shared" si="10" ref="S4:S9">IF(ISERROR(U4),"np",U4)</f>
        <v>np</v>
      </c>
      <c r="T4" s="18">
        <f aca="true" t="shared" si="11" ref="T4:T9">IF(OR(S4&gt;=33,ISNUMBER(S4)=FALSE),0,VLOOKUP(S4,PointTable,T$3,TRUE))</f>
        <v>0</v>
      </c>
      <c r="U4" s="16" t="e">
        <f>VLOOKUP($C4,'Youth-12 Men''s Saber'!$C$4:$AR$149,U$1-2,FALSE)</f>
        <v>#N/A</v>
      </c>
      <c r="W4">
        <f aca="true" t="shared" si="12" ref="W4:W9">H4</f>
        <v>0</v>
      </c>
      <c r="X4">
        <f aca="true" t="shared" si="13" ref="X4:X9">J4</f>
        <v>51</v>
      </c>
      <c r="Y4">
        <f aca="true" t="shared" si="14" ref="Y4:Y9">L4</f>
        <v>53</v>
      </c>
      <c r="Z4">
        <f aca="true" t="shared" si="15" ref="Z4:Z9">N4</f>
        <v>0</v>
      </c>
      <c r="AA4">
        <f aca="true" t="shared" si="16" ref="AA4:AA9">Q4</f>
        <v>0</v>
      </c>
      <c r="AB4">
        <f aca="true" t="shared" si="17" ref="AB4:AB9">T4</f>
        <v>0</v>
      </c>
      <c r="AD4" s="30"/>
    </row>
    <row r="5" spans="1:30" ht="13.5">
      <c r="A5" s="2" t="str">
        <f t="shared" si="0"/>
        <v>2T</v>
      </c>
      <c r="B5" s="2"/>
      <c r="C5" s="26" t="s">
        <v>293</v>
      </c>
      <c r="D5" s="1">
        <v>1991</v>
      </c>
      <c r="E5" s="3">
        <f t="shared" si="1"/>
        <v>69</v>
      </c>
      <c r="F5" s="3">
        <f t="shared" si="2"/>
        <v>69</v>
      </c>
      <c r="G5" s="4" t="s">
        <v>5</v>
      </c>
      <c r="H5" s="5">
        <f t="shared" si="3"/>
        <v>0</v>
      </c>
      <c r="I5" s="4" t="s">
        <v>5</v>
      </c>
      <c r="J5" s="5">
        <f t="shared" si="4"/>
        <v>0</v>
      </c>
      <c r="K5" s="4">
        <v>7</v>
      </c>
      <c r="L5" s="5">
        <f t="shared" si="5"/>
        <v>69</v>
      </c>
      <c r="M5" s="17" t="str">
        <f t="shared" si="6"/>
        <v>np</v>
      </c>
      <c r="N5" s="18">
        <f t="shared" si="7"/>
        <v>0</v>
      </c>
      <c r="O5" s="16" t="e">
        <f>VLOOKUP($C5,'Youth-12 Men''s Saber'!$C$4:$AR$149,O$1-2,FALSE)</f>
        <v>#N/A</v>
      </c>
      <c r="P5" s="17" t="str">
        <f t="shared" si="8"/>
        <v>np</v>
      </c>
      <c r="Q5" s="18">
        <f t="shared" si="9"/>
        <v>0</v>
      </c>
      <c r="R5" s="16" t="e">
        <f>VLOOKUP($C5,'Youth-12 Men''s Saber'!$C$4:$AR$149,R$1-2,FALSE)</f>
        <v>#N/A</v>
      </c>
      <c r="S5" s="17" t="str">
        <f t="shared" si="10"/>
        <v>np</v>
      </c>
      <c r="T5" s="18">
        <f t="shared" si="11"/>
        <v>0</v>
      </c>
      <c r="U5" s="16" t="e">
        <f>VLOOKUP($C5,'Youth-12 Men''s Saber'!$C$4:$AR$149,U$1-2,FALSE)</f>
        <v>#N/A</v>
      </c>
      <c r="W5">
        <f t="shared" si="12"/>
        <v>0</v>
      </c>
      <c r="X5">
        <f t="shared" si="13"/>
        <v>0</v>
      </c>
      <c r="Y5">
        <f t="shared" si="14"/>
        <v>69</v>
      </c>
      <c r="Z5">
        <f t="shared" si="15"/>
        <v>0</v>
      </c>
      <c r="AA5">
        <f t="shared" si="16"/>
        <v>0</v>
      </c>
      <c r="AB5">
        <f t="shared" si="17"/>
        <v>0</v>
      </c>
      <c r="AD5" s="30"/>
    </row>
    <row r="6" spans="1:30" ht="13.5">
      <c r="A6" s="2" t="str">
        <f t="shared" si="0"/>
        <v>2T</v>
      </c>
      <c r="B6" s="2"/>
      <c r="C6" s="26" t="s">
        <v>165</v>
      </c>
      <c r="D6" s="1">
        <v>1991</v>
      </c>
      <c r="E6" s="3">
        <f t="shared" si="1"/>
        <v>69</v>
      </c>
      <c r="F6" s="3">
        <f t="shared" si="2"/>
        <v>69</v>
      </c>
      <c r="G6" s="4">
        <v>7</v>
      </c>
      <c r="H6" s="5">
        <f t="shared" si="3"/>
        <v>69</v>
      </c>
      <c r="I6" s="4" t="s">
        <v>5</v>
      </c>
      <c r="J6" s="5">
        <f t="shared" si="4"/>
        <v>0</v>
      </c>
      <c r="K6" s="4" t="s">
        <v>5</v>
      </c>
      <c r="L6" s="5">
        <f t="shared" si="5"/>
        <v>0</v>
      </c>
      <c r="M6" s="17" t="str">
        <f t="shared" si="6"/>
        <v>np</v>
      </c>
      <c r="N6" s="18">
        <f t="shared" si="7"/>
        <v>0</v>
      </c>
      <c r="O6" s="16" t="e">
        <f>VLOOKUP($C6,'Youth-12 Men''s Saber'!$C$4:$AR$149,O$1-2,FALSE)</f>
        <v>#N/A</v>
      </c>
      <c r="P6" s="17" t="str">
        <f t="shared" si="8"/>
        <v>np</v>
      </c>
      <c r="Q6" s="18">
        <f t="shared" si="9"/>
        <v>0</v>
      </c>
      <c r="R6" s="16" t="e">
        <f>VLOOKUP($C6,'Youth-12 Men''s Saber'!$C$4:$AR$149,R$1-2,FALSE)</f>
        <v>#N/A</v>
      </c>
      <c r="S6" s="17" t="str">
        <f t="shared" si="10"/>
        <v>np</v>
      </c>
      <c r="T6" s="18">
        <f t="shared" si="11"/>
        <v>0</v>
      </c>
      <c r="U6" s="16" t="e">
        <f>VLOOKUP($C6,'Youth-12 Men''s Saber'!$C$4:$AR$149,U$1-2,FALSE)</f>
        <v>#N/A</v>
      </c>
      <c r="W6">
        <f t="shared" si="12"/>
        <v>69</v>
      </c>
      <c r="X6">
        <f t="shared" si="13"/>
        <v>0</v>
      </c>
      <c r="Y6">
        <f t="shared" si="14"/>
        <v>0</v>
      </c>
      <c r="Z6">
        <f t="shared" si="15"/>
        <v>0</v>
      </c>
      <c r="AA6">
        <f t="shared" si="16"/>
        <v>0</v>
      </c>
      <c r="AB6">
        <f t="shared" si="17"/>
        <v>0</v>
      </c>
      <c r="AD6" s="30"/>
    </row>
    <row r="7" spans="1:30" ht="13.5">
      <c r="A7" s="2" t="str">
        <f t="shared" si="0"/>
        <v>4</v>
      </c>
      <c r="B7" s="2"/>
      <c r="C7" s="26" t="s">
        <v>288</v>
      </c>
      <c r="D7" s="1">
        <v>1991</v>
      </c>
      <c r="E7" s="3">
        <f t="shared" si="1"/>
        <v>52</v>
      </c>
      <c r="F7" s="3">
        <f t="shared" si="2"/>
        <v>52</v>
      </c>
      <c r="G7" s="4" t="s">
        <v>5</v>
      </c>
      <c r="H7" s="5">
        <f t="shared" si="3"/>
        <v>0</v>
      </c>
      <c r="I7" s="4" t="s">
        <v>5</v>
      </c>
      <c r="J7" s="5">
        <f t="shared" si="4"/>
        <v>0</v>
      </c>
      <c r="K7" s="4">
        <v>12</v>
      </c>
      <c r="L7" s="5">
        <f t="shared" si="5"/>
        <v>52</v>
      </c>
      <c r="M7" s="17" t="str">
        <f t="shared" si="6"/>
        <v>np</v>
      </c>
      <c r="N7" s="18">
        <f t="shared" si="7"/>
        <v>0</v>
      </c>
      <c r="O7" s="16" t="e">
        <f>VLOOKUP($C7,'Youth-12 Men''s Saber'!$C$4:$AR$149,O$1-2,FALSE)</f>
        <v>#N/A</v>
      </c>
      <c r="P7" s="17" t="str">
        <f t="shared" si="8"/>
        <v>np</v>
      </c>
      <c r="Q7" s="18">
        <f t="shared" si="9"/>
        <v>0</v>
      </c>
      <c r="R7" s="16" t="e">
        <f>VLOOKUP($C7,'Youth-12 Men''s Saber'!$C$4:$AR$149,R$1-2,FALSE)</f>
        <v>#N/A</v>
      </c>
      <c r="S7" s="17" t="str">
        <f t="shared" si="10"/>
        <v>np</v>
      </c>
      <c r="T7" s="18">
        <f t="shared" si="11"/>
        <v>0</v>
      </c>
      <c r="U7" s="16" t="e">
        <f>VLOOKUP($C7,'Youth-12 Men''s Saber'!$C$4:$AR$149,U$1-2,FALSE)</f>
        <v>#N/A</v>
      </c>
      <c r="W7">
        <f t="shared" si="12"/>
        <v>0</v>
      </c>
      <c r="X7">
        <f t="shared" si="13"/>
        <v>0</v>
      </c>
      <c r="Y7">
        <f t="shared" si="14"/>
        <v>52</v>
      </c>
      <c r="Z7">
        <f t="shared" si="15"/>
        <v>0</v>
      </c>
      <c r="AA7">
        <f t="shared" si="16"/>
        <v>0</v>
      </c>
      <c r="AB7">
        <f t="shared" si="17"/>
        <v>0</v>
      </c>
      <c r="AD7" s="30"/>
    </row>
    <row r="8" spans="1:30" ht="13.5">
      <c r="A8" s="2" t="str">
        <f t="shared" si="0"/>
        <v>5</v>
      </c>
      <c r="B8" s="2"/>
      <c r="C8" s="26" t="s">
        <v>289</v>
      </c>
      <c r="D8" s="1">
        <v>1991</v>
      </c>
      <c r="E8" s="3">
        <f t="shared" si="1"/>
        <v>51.5</v>
      </c>
      <c r="F8" s="3">
        <f t="shared" si="2"/>
        <v>51.5</v>
      </c>
      <c r="G8" s="4" t="s">
        <v>5</v>
      </c>
      <c r="H8" s="5">
        <f t="shared" si="3"/>
        <v>0</v>
      </c>
      <c r="I8" s="4" t="s">
        <v>5</v>
      </c>
      <c r="J8" s="5">
        <f t="shared" si="4"/>
        <v>0</v>
      </c>
      <c r="K8" s="4">
        <v>13</v>
      </c>
      <c r="L8" s="5">
        <f t="shared" si="5"/>
        <v>51.5</v>
      </c>
      <c r="M8" s="17" t="str">
        <f t="shared" si="6"/>
        <v>np</v>
      </c>
      <c r="N8" s="18">
        <f t="shared" si="7"/>
        <v>0</v>
      </c>
      <c r="O8" s="16" t="e">
        <f>VLOOKUP($C8,'Youth-12 Men''s Saber'!$C$4:$AR$149,O$1-2,FALSE)</f>
        <v>#N/A</v>
      </c>
      <c r="P8" s="17" t="str">
        <f t="shared" si="8"/>
        <v>np</v>
      </c>
      <c r="Q8" s="18">
        <f t="shared" si="9"/>
        <v>0</v>
      </c>
      <c r="R8" s="16" t="e">
        <f>VLOOKUP($C8,'Youth-12 Men''s Saber'!$C$4:$AR$149,R$1-2,FALSE)</f>
        <v>#N/A</v>
      </c>
      <c r="S8" s="17" t="str">
        <f t="shared" si="10"/>
        <v>np</v>
      </c>
      <c r="T8" s="18">
        <f t="shared" si="11"/>
        <v>0</v>
      </c>
      <c r="U8" s="16" t="e">
        <f>VLOOKUP($C8,'Youth-12 Men''s Saber'!$C$4:$AR$149,U$1-2,FALSE)</f>
        <v>#N/A</v>
      </c>
      <c r="W8">
        <f t="shared" si="12"/>
        <v>0</v>
      </c>
      <c r="X8">
        <f t="shared" si="13"/>
        <v>0</v>
      </c>
      <c r="Y8">
        <f t="shared" si="14"/>
        <v>51.5</v>
      </c>
      <c r="Z8">
        <f t="shared" si="15"/>
        <v>0</v>
      </c>
      <c r="AA8">
        <f t="shared" si="16"/>
        <v>0</v>
      </c>
      <c r="AB8">
        <f t="shared" si="17"/>
        <v>0</v>
      </c>
      <c r="AD8" s="30"/>
    </row>
    <row r="9" spans="1:30" ht="13.5">
      <c r="A9" s="2" t="str">
        <f t="shared" si="0"/>
        <v>6</v>
      </c>
      <c r="B9" s="2"/>
      <c r="C9" s="26" t="s">
        <v>115</v>
      </c>
      <c r="D9" s="1">
        <v>1992</v>
      </c>
      <c r="E9" s="3">
        <f t="shared" si="1"/>
        <v>50.5</v>
      </c>
      <c r="F9" s="3">
        <f t="shared" si="2"/>
        <v>50.5</v>
      </c>
      <c r="G9" s="4" t="s">
        <v>5</v>
      </c>
      <c r="H9" s="5">
        <f t="shared" si="3"/>
        <v>0</v>
      </c>
      <c r="I9" s="4">
        <v>15</v>
      </c>
      <c r="J9" s="5">
        <f t="shared" si="4"/>
        <v>50.5</v>
      </c>
      <c r="K9" s="4" t="s">
        <v>5</v>
      </c>
      <c r="L9" s="5">
        <f t="shared" si="5"/>
        <v>0</v>
      </c>
      <c r="M9" s="17" t="str">
        <f t="shared" si="6"/>
        <v>np</v>
      </c>
      <c r="N9" s="18">
        <f t="shared" si="7"/>
        <v>0</v>
      </c>
      <c r="O9" s="16" t="e">
        <f>VLOOKUP($C9,'Youth-12 Men''s Saber'!$C$4:$AR$149,O$1-2,FALSE)</f>
        <v>#N/A</v>
      </c>
      <c r="P9" s="17" t="str">
        <f t="shared" si="8"/>
        <v>np</v>
      </c>
      <c r="Q9" s="18">
        <f t="shared" si="9"/>
        <v>0</v>
      </c>
      <c r="R9" s="16" t="e">
        <f>VLOOKUP($C9,'Youth-12 Men''s Saber'!$C$4:$AR$149,R$1-2,FALSE)</f>
        <v>#N/A</v>
      </c>
      <c r="S9" s="17" t="str">
        <f t="shared" si="10"/>
        <v>np</v>
      </c>
      <c r="T9" s="18">
        <f t="shared" si="11"/>
        <v>0</v>
      </c>
      <c r="U9" s="16" t="e">
        <f>VLOOKUP($C9,'Youth-12 Men''s Saber'!$C$4:$AR$149,U$1-2,FALSE)</f>
        <v>#N/A</v>
      </c>
      <c r="W9">
        <f t="shared" si="12"/>
        <v>0</v>
      </c>
      <c r="X9">
        <f t="shared" si="13"/>
        <v>50.5</v>
      </c>
      <c r="Y9">
        <f t="shared" si="14"/>
        <v>0</v>
      </c>
      <c r="Z9">
        <f t="shared" si="15"/>
        <v>0</v>
      </c>
      <c r="AA9">
        <f t="shared" si="16"/>
        <v>0</v>
      </c>
      <c r="AB9">
        <f t="shared" si="17"/>
        <v>0</v>
      </c>
      <c r="AD9" s="30"/>
    </row>
    <row r="10" ht="13.5">
      <c r="AD10" s="30"/>
    </row>
    <row r="11" ht="13.5">
      <c r="AD11" s="30"/>
    </row>
    <row r="12" spans="3:30" ht="13.5">
      <c r="C12" s="28"/>
      <c r="D12"/>
      <c r="AD12" s="30"/>
    </row>
    <row r="13" spans="3:30" ht="13.5">
      <c r="C13" s="28"/>
      <c r="D13"/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134</v>
      </c>
      <c r="H1" s="10"/>
      <c r="I1" s="9" t="s">
        <v>185</v>
      </c>
      <c r="J1" s="10"/>
      <c r="K1" s="9" t="s">
        <v>251</v>
      </c>
      <c r="L1" s="10"/>
      <c r="M1" s="15" t="s">
        <v>132</v>
      </c>
      <c r="N1" s="19"/>
      <c r="O1" s="20">
        <f>HLOOKUP(M1,'Youth-12 Women''s Epée'!$G$1:$L$3,3,0)</f>
        <v>7</v>
      </c>
      <c r="P1" s="15" t="s">
        <v>183</v>
      </c>
      <c r="Q1" s="19"/>
      <c r="R1" s="20">
        <f>HLOOKUP(P1,'Youth-12 Women''s Epée'!$G$1:$L$3,3,0)</f>
        <v>9</v>
      </c>
      <c r="S1" s="15" t="s">
        <v>249</v>
      </c>
      <c r="T1" s="19"/>
      <c r="U1" s="20">
        <f>HLOOKUP(S1,'Youth-12 Women''s Epée'!$G$1:$L$3,3,0)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135</v>
      </c>
      <c r="I2" s="13" t="s">
        <v>8</v>
      </c>
      <c r="J2" s="10" t="s">
        <v>186</v>
      </c>
      <c r="K2" s="13" t="s">
        <v>8</v>
      </c>
      <c r="L2" s="10" t="s">
        <v>252</v>
      </c>
      <c r="M2" s="15" t="str">
        <f ca="1">INDIRECT("'Youth-12 Women''s Epée'!R2C"&amp;O1,FALSE)</f>
        <v>A</v>
      </c>
      <c r="N2" s="19" t="str">
        <f ca="1">INDIRECT("'Youth-12 Women''s Epée'!R2C"&amp;O1+1,FALSE)</f>
        <v>Nov 2000&lt;BR&gt;Y12</v>
      </c>
      <c r="O2" s="14"/>
      <c r="P2" s="15" t="str">
        <f ca="1">INDIRECT("'Youth-12 Women''s Epée'!R2C"&amp;R1,FALSE)</f>
        <v>A</v>
      </c>
      <c r="Q2" s="19" t="str">
        <f ca="1">INDIRECT("'Youth-12 Women''s Epée'!R2C"&amp;R1+1,FALSE)</f>
        <v>Mar 2001&lt;BR&gt;Y12</v>
      </c>
      <c r="R2" s="14"/>
      <c r="S2" s="15" t="str">
        <f ca="1">INDIRECT("'Youth-12 Women''s Epée'!R2C"&amp;U1,FALSE)</f>
        <v>A</v>
      </c>
      <c r="T2" s="19" t="str">
        <f ca="1">INDIRECT("'Youth-12 Women''s Epée'!R2C"&amp;U1+1,FALSE)</f>
        <v>Summer&lt;BR&gt;2001&lt;BR&gt;Y12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>IF(E4=0,"",IF(E4=E3,A3,ROW()-3&amp;IF(E4=E5,"T","")))</f>
        <v>1</v>
      </c>
      <c r="B4" s="2"/>
      <c r="C4" s="26" t="s">
        <v>241</v>
      </c>
      <c r="D4" s="26">
        <v>1991</v>
      </c>
      <c r="E4" s="3">
        <f>LARGE($W4:$AB4,1)+LARGE($W4:$AB4,2)+LARGE($W4:$AB4,3)+LARGE($W4:$AB4,4)</f>
        <v>139</v>
      </c>
      <c r="F4" s="3">
        <f>LARGE($W4:$Y4,1)+LARGE($W4:$Y4,2)</f>
        <v>139</v>
      </c>
      <c r="G4" s="4" t="s">
        <v>5</v>
      </c>
      <c r="H4" s="5">
        <f>IF(OR(G4&gt;=33,ISNUMBER(G4)=FALSE),0,VLOOKUP(G4,PointTable,H$3,TRUE))</f>
        <v>0</v>
      </c>
      <c r="I4" s="4">
        <v>5</v>
      </c>
      <c r="J4" s="5">
        <f>IF(OR(I4&gt;=33,ISNUMBER(I4)=FALSE),0,VLOOKUP(I4,PointTable,J$3,TRUE))</f>
        <v>70</v>
      </c>
      <c r="K4" s="4">
        <v>7</v>
      </c>
      <c r="L4" s="5">
        <f>IF(OR(K4&gt;=33,ISNUMBER(K4)=FALSE),0,VLOOKUP(K4,PointTable,L$3,TRUE))</f>
        <v>69</v>
      </c>
      <c r="M4" s="17" t="str">
        <f>IF(ISERROR(O4),"np",O4)</f>
        <v>np</v>
      </c>
      <c r="N4" s="18">
        <f>IF(OR(M4&gt;=33,ISNUMBER(M4)=FALSE),0,VLOOKUP(M4,PointTable,N$3,TRUE))</f>
        <v>0</v>
      </c>
      <c r="O4" s="16" t="e">
        <f>VLOOKUP($C4,'Youth-12 Women''s Epée'!$C$4:$AR$145,O$1-2,FALSE)</f>
        <v>#N/A</v>
      </c>
      <c r="P4" s="17" t="str">
        <f>IF(ISERROR(R4),"np",R4)</f>
        <v>np</v>
      </c>
      <c r="Q4" s="18">
        <f>IF(OR(P4&gt;=33,ISNUMBER(P4)=FALSE),0,VLOOKUP(P4,PointTable,Q$3,TRUE))</f>
        <v>0</v>
      </c>
      <c r="R4" s="16" t="e">
        <f>VLOOKUP($C4,'Youth-12 Women''s Epée'!$C$4:$AR$145,R$1-2,FALSE)</f>
        <v>#N/A</v>
      </c>
      <c r="S4" s="17" t="str">
        <f>IF(ISERROR(U4),"np",U4)</f>
        <v>np</v>
      </c>
      <c r="T4" s="18">
        <f>IF(OR(S4&gt;=33,ISNUMBER(S4)=FALSE),0,VLOOKUP(S4,PointTable,T$3,TRUE))</f>
        <v>0</v>
      </c>
      <c r="U4" s="16" t="e">
        <f>VLOOKUP($C4,'Youth-12 Women''s Epée'!$C$4:$AR$145,U$1-2,FALSE)</f>
        <v>#N/A</v>
      </c>
      <c r="W4">
        <f>H4</f>
        <v>0</v>
      </c>
      <c r="X4">
        <f>J4</f>
        <v>70</v>
      </c>
      <c r="Y4">
        <f>L4</f>
        <v>69</v>
      </c>
      <c r="Z4">
        <f>N4</f>
        <v>0</v>
      </c>
      <c r="AA4">
        <f>Q4</f>
        <v>0</v>
      </c>
      <c r="AB4">
        <f>T4</f>
        <v>0</v>
      </c>
      <c r="AD4" s="30"/>
    </row>
    <row r="5" spans="1:30" ht="13.5">
      <c r="A5" s="2" t="str">
        <f>IF(E5=0,"",IF(E5=E4,A4,ROW()-3&amp;IF(E5=E6,"T","")))</f>
        <v>2</v>
      </c>
      <c r="B5" s="2"/>
      <c r="C5" s="26" t="s">
        <v>240</v>
      </c>
      <c r="D5" s="26">
        <v>1992</v>
      </c>
      <c r="E5" s="3">
        <f>LARGE($W5:$AB5,1)+LARGE($W5:$AB5,2)+LARGE($W5:$AB5,3)+LARGE($W5:$AB5,4)</f>
        <v>138.5</v>
      </c>
      <c r="F5" s="3">
        <f>LARGE($W5:$Y5,1)+LARGE($W5:$Y5,2)</f>
        <v>138.5</v>
      </c>
      <c r="G5" s="4" t="s">
        <v>5</v>
      </c>
      <c r="H5" s="5">
        <f>IF(OR(G5&gt;=33,ISNUMBER(G5)=FALSE),0,VLOOKUP(G5,PointTable,H$3,TRUE))</f>
        <v>0</v>
      </c>
      <c r="I5" s="4">
        <v>8</v>
      </c>
      <c r="J5" s="5">
        <f>IF(OR(I5&gt;=33,ISNUMBER(I5)=FALSE),0,VLOOKUP(I5,PointTable,J$3,TRUE))</f>
        <v>68.5</v>
      </c>
      <c r="K5" s="4">
        <v>5</v>
      </c>
      <c r="L5" s="5">
        <f>IF(OR(K5&gt;=33,ISNUMBER(K5)=FALSE),0,VLOOKUP(K5,PointTable,L$3,TRUE))</f>
        <v>70</v>
      </c>
      <c r="M5" s="17" t="str">
        <f>IF(ISERROR(O5),"np",O5)</f>
        <v>np</v>
      </c>
      <c r="N5" s="18">
        <f>IF(OR(M5&gt;=33,ISNUMBER(M5)=FALSE),0,VLOOKUP(M5,PointTable,N$3,TRUE))</f>
        <v>0</v>
      </c>
      <c r="O5" s="16" t="e">
        <f>VLOOKUP($C5,'Youth-12 Women''s Epée'!$C$4:$AR$145,O$1-2,FALSE)</f>
        <v>#N/A</v>
      </c>
      <c r="P5" s="17" t="str">
        <f>IF(ISERROR(R5),"np",R5)</f>
        <v>np</v>
      </c>
      <c r="Q5" s="18">
        <f>IF(OR(P5&gt;=33,ISNUMBER(P5)=FALSE),0,VLOOKUP(P5,PointTable,Q$3,TRUE))</f>
        <v>0</v>
      </c>
      <c r="R5" s="16" t="e">
        <f>VLOOKUP($C5,'Youth-12 Women''s Epée'!$C$4:$AR$145,R$1-2,FALSE)</f>
        <v>#N/A</v>
      </c>
      <c r="S5" s="17" t="str">
        <f>IF(ISERROR(U5),"np",U5)</f>
        <v>np</v>
      </c>
      <c r="T5" s="18">
        <f>IF(OR(S5&gt;=33,ISNUMBER(S5)=FALSE),0,VLOOKUP(S5,PointTable,T$3,TRUE))</f>
        <v>0</v>
      </c>
      <c r="U5" s="16" t="e">
        <f>VLOOKUP($C5,'Youth-12 Women''s Epée'!$C$4:$AR$145,U$1-2,FALSE)</f>
        <v>#N/A</v>
      </c>
      <c r="W5">
        <f>H5</f>
        <v>0</v>
      </c>
      <c r="X5">
        <f>J5</f>
        <v>68.5</v>
      </c>
      <c r="Y5">
        <f>L5</f>
        <v>70</v>
      </c>
      <c r="Z5">
        <f>N5</f>
        <v>0</v>
      </c>
      <c r="AA5">
        <f>Q5</f>
        <v>0</v>
      </c>
      <c r="AB5">
        <f>T5</f>
        <v>0</v>
      </c>
      <c r="AD5" s="30"/>
    </row>
    <row r="6" spans="1:30" ht="13.5">
      <c r="A6" s="2" t="str">
        <f>IF(E6=0,"",IF(E6=E5,A5,ROW()-3&amp;IF(E6=E7,"T","")))</f>
        <v>3</v>
      </c>
      <c r="B6" s="2"/>
      <c r="C6" s="26" t="s">
        <v>239</v>
      </c>
      <c r="D6" s="26">
        <v>1991</v>
      </c>
      <c r="E6" s="3">
        <f>LARGE($W6:$AB6,1)+LARGE($W6:$AB6,2)+LARGE($W6:$AB6,3)+LARGE($W6:$AB6,4)</f>
        <v>69</v>
      </c>
      <c r="F6" s="3">
        <f>LARGE($W6:$Y6,1)+LARGE($W6:$Y6,2)</f>
        <v>69</v>
      </c>
      <c r="G6" s="4" t="s">
        <v>5</v>
      </c>
      <c r="H6" s="5">
        <f>IF(OR(G6&gt;=33,ISNUMBER(G6)=FALSE),0,VLOOKUP(G6,PointTable,H$3,TRUE))</f>
        <v>0</v>
      </c>
      <c r="I6" s="4">
        <v>7</v>
      </c>
      <c r="J6" s="5">
        <f>IF(OR(I6&gt;=33,ISNUMBER(I6)=FALSE),0,VLOOKUP(I6,PointTable,J$3,TRUE))</f>
        <v>69</v>
      </c>
      <c r="K6" s="4" t="s">
        <v>5</v>
      </c>
      <c r="L6" s="5">
        <f>IF(OR(K6&gt;=33,ISNUMBER(K6)=FALSE),0,VLOOKUP(K6,PointTable,L$3,TRUE))</f>
        <v>0</v>
      </c>
      <c r="M6" s="17" t="str">
        <f>IF(ISERROR(O6),"np",O6)</f>
        <v>np</v>
      </c>
      <c r="N6" s="18">
        <f>IF(OR(M6&gt;=33,ISNUMBER(M6)=FALSE),0,VLOOKUP(M6,PointTable,N$3,TRUE))</f>
        <v>0</v>
      </c>
      <c r="O6" s="16" t="e">
        <f>VLOOKUP($C6,'Youth-12 Women''s Epée'!$C$4:$AR$145,O$1-2,FALSE)</f>
        <v>#N/A</v>
      </c>
      <c r="P6" s="17" t="str">
        <f>IF(ISERROR(R6),"np",R6)</f>
        <v>np</v>
      </c>
      <c r="Q6" s="18">
        <f>IF(OR(P6&gt;=33,ISNUMBER(P6)=FALSE),0,VLOOKUP(P6,PointTable,Q$3,TRUE))</f>
        <v>0</v>
      </c>
      <c r="R6" s="16" t="e">
        <f>VLOOKUP($C6,'Youth-12 Women''s Epée'!$C$4:$AR$145,R$1-2,FALSE)</f>
        <v>#N/A</v>
      </c>
      <c r="S6" s="17" t="str">
        <f>IF(ISERROR(U6),"np",U6)</f>
        <v>np</v>
      </c>
      <c r="T6" s="18">
        <f>IF(OR(S6&gt;=33,ISNUMBER(S6)=FALSE),0,VLOOKUP(S6,PointTable,T$3,TRUE))</f>
        <v>0</v>
      </c>
      <c r="U6" s="16" t="e">
        <f>VLOOKUP($C6,'Youth-12 Women''s Epée'!$C$4:$AR$145,U$1-2,FALSE)</f>
        <v>#N/A</v>
      </c>
      <c r="W6">
        <f>H6</f>
        <v>0</v>
      </c>
      <c r="X6">
        <f>J6</f>
        <v>69</v>
      </c>
      <c r="Y6">
        <f>L6</f>
        <v>0</v>
      </c>
      <c r="Z6">
        <f>N6</f>
        <v>0</v>
      </c>
      <c r="AA6">
        <f>Q6</f>
        <v>0</v>
      </c>
      <c r="AB6">
        <f>T6</f>
        <v>0</v>
      </c>
      <c r="AD6" s="30"/>
    </row>
    <row r="7" ht="13.5">
      <c r="AD7" s="30"/>
    </row>
    <row r="8" ht="13.5">
      <c r="AD8" s="30"/>
    </row>
    <row r="9" ht="13.5">
      <c r="AD9" s="30"/>
    </row>
    <row r="10" spans="3:30" ht="13.5">
      <c r="C10" s="26"/>
      <c r="AD10" s="30"/>
    </row>
    <row r="11" spans="3:30" ht="13.5">
      <c r="C11" s="26"/>
      <c r="AD11" s="30"/>
    </row>
    <row r="12" ht="13.5">
      <c r="AD12" s="30"/>
    </row>
    <row r="13" ht="13.5"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  <row r="45" ht="13.5">
      <c r="AD45" s="30"/>
    </row>
    <row r="46" ht="13.5">
      <c r="AD46" s="30"/>
    </row>
    <row r="47" ht="13.5">
      <c r="AD47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134</v>
      </c>
      <c r="H1" s="10"/>
      <c r="I1" s="9" t="s">
        <v>185</v>
      </c>
      <c r="J1" s="10"/>
      <c r="K1" s="9" t="s">
        <v>251</v>
      </c>
      <c r="L1" s="10"/>
      <c r="M1" s="15" t="s">
        <v>132</v>
      </c>
      <c r="N1" s="19"/>
      <c r="O1" s="20">
        <f>HLOOKUP(M1,'Youth-12 Women''s Foil'!$G$1:$L$3,3,0)</f>
        <v>7</v>
      </c>
      <c r="P1" s="15" t="s">
        <v>183</v>
      </c>
      <c r="Q1" s="19"/>
      <c r="R1" s="20">
        <f>HLOOKUP(P1,'Youth-12 Women''s Foil'!$G$1:$L$3,3,0)</f>
        <v>9</v>
      </c>
      <c r="S1" s="15" t="s">
        <v>249</v>
      </c>
      <c r="T1" s="19"/>
      <c r="U1" s="20">
        <f>HLOOKUP(S1,'Youth-12 Women''s Foil'!$G$1:$L$3,3,0)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135</v>
      </c>
      <c r="I2" s="13" t="s">
        <v>8</v>
      </c>
      <c r="J2" s="10" t="s">
        <v>186</v>
      </c>
      <c r="K2" s="13" t="s">
        <v>8</v>
      </c>
      <c r="L2" s="10" t="s">
        <v>252</v>
      </c>
      <c r="M2" s="15" t="str">
        <f ca="1">INDIRECT("'Youth-12 Women''s Foil'!R2C"&amp;O1,FALSE)</f>
        <v>A</v>
      </c>
      <c r="N2" s="19" t="str">
        <f ca="1">INDIRECT("'Youth-12 Women''s Foil'!R2C"&amp;O1+1,FALSE)</f>
        <v>Nov 2000&lt;BR&gt;Y12</v>
      </c>
      <c r="O2" s="14"/>
      <c r="P2" s="15" t="str">
        <f ca="1">INDIRECT("'Youth-12 Women''s Foil'!R2C"&amp;R1,FALSE)</f>
        <v>A</v>
      </c>
      <c r="Q2" s="19" t="str">
        <f ca="1">INDIRECT("'Youth-12 Women''s Foil'!R2C"&amp;R1+1,FALSE)</f>
        <v>Mar 2001&lt;BR&gt;Y12</v>
      </c>
      <c r="R2" s="14"/>
      <c r="S2" s="15" t="str">
        <f ca="1">INDIRECT("'Youth-12 Women''s Foil'!R2C"&amp;U1,FALSE)</f>
        <v>A</v>
      </c>
      <c r="T2" s="19" t="str">
        <f ca="1">INDIRECT("'Youth-12 Women''s Foil'!R2C"&amp;U1+1,FALSE)</f>
        <v>Summer&lt;BR&gt;2001&lt;BR&gt;Y12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 aca="true" t="shared" si="0" ref="A4:A12">IF(E4=0,"",IF(E4=E3,A3,ROW()-3&amp;IF(E4=E5,"T","")))</f>
        <v>1</v>
      </c>
      <c r="B4" s="2"/>
      <c r="C4" s="26" t="s">
        <v>198</v>
      </c>
      <c r="D4" s="1">
        <v>1991</v>
      </c>
      <c r="E4" s="3">
        <f aca="true" t="shared" si="1" ref="E4:E12">LARGE($W4:$AB4,1)+LARGE($W4:$AB4,2)+LARGE($W4:$AB4,3)+LARGE($W4:$AB4,4)</f>
        <v>122.5</v>
      </c>
      <c r="F4" s="3">
        <f aca="true" t="shared" si="2" ref="F4:F12">LARGE($W4:$Y4,1)+LARGE($W4:$Y4,2)</f>
        <v>122.5</v>
      </c>
      <c r="G4" s="4" t="s">
        <v>5</v>
      </c>
      <c r="H4" s="5">
        <f aca="true" t="shared" si="3" ref="H4:H12">IF(OR(G4&gt;=33,ISNUMBER(G4)=FALSE),0,VLOOKUP(G4,PointTable,H$3,TRUE))</f>
        <v>0</v>
      </c>
      <c r="I4" s="4">
        <v>11</v>
      </c>
      <c r="J4" s="5">
        <f aca="true" t="shared" si="4" ref="J4:J12">IF(OR(I4&gt;=33,ISNUMBER(I4)=FALSE),0,VLOOKUP(I4,PointTable,J$3,TRUE))</f>
        <v>52.5</v>
      </c>
      <c r="K4" s="4">
        <v>5</v>
      </c>
      <c r="L4" s="5">
        <f aca="true" t="shared" si="5" ref="L4:L12">IF(OR(K4&gt;=33,ISNUMBER(K4)=FALSE),0,VLOOKUP(K4,PointTable,L$3,TRUE))</f>
        <v>70</v>
      </c>
      <c r="M4" s="17" t="str">
        <f>IF(ISERROR(O4),"np",O4)</f>
        <v>np</v>
      </c>
      <c r="N4" s="18">
        <f aca="true" t="shared" si="6" ref="N4:N12">IF(OR(M4&gt;=33,ISNUMBER(M4)=FALSE),0,VLOOKUP(M4,PointTable,N$3,TRUE))</f>
        <v>0</v>
      </c>
      <c r="O4" s="16" t="e">
        <f>VLOOKUP($C4,'Youth-12 Women''s Foil'!$C$4:$AR$159,O$1-2,FALSE)</f>
        <v>#N/A</v>
      </c>
      <c r="P4" s="17" t="str">
        <f>IF(ISERROR(R4),"np",R4)</f>
        <v>np</v>
      </c>
      <c r="Q4" s="18">
        <f aca="true" t="shared" si="7" ref="Q4:Q12">IF(OR(P4&gt;=33,ISNUMBER(P4)=FALSE),0,VLOOKUP(P4,PointTable,Q$3,TRUE))</f>
        <v>0</v>
      </c>
      <c r="R4" s="16" t="e">
        <f>VLOOKUP($C4,'Youth-12 Women''s Foil'!$C$4:$AR$159,R$1-2,FALSE)</f>
        <v>#N/A</v>
      </c>
      <c r="S4" s="17" t="str">
        <f>IF(ISERROR(U4),"np",U4)</f>
        <v>np</v>
      </c>
      <c r="T4" s="18">
        <f aca="true" t="shared" si="8" ref="T4:T12">IF(OR(S4&gt;=33,ISNUMBER(S4)=FALSE),0,VLOOKUP(S4,PointTable,T$3,TRUE))</f>
        <v>0</v>
      </c>
      <c r="U4" s="16" t="e">
        <f>VLOOKUP($C4,'Youth-12 Women''s Foil'!$C$4:$AR$159,U$1-2,FALSE)</f>
        <v>#N/A</v>
      </c>
      <c r="W4">
        <f aca="true" t="shared" si="9" ref="W4:W12">H4</f>
        <v>0</v>
      </c>
      <c r="X4">
        <f aca="true" t="shared" si="10" ref="X4:X12">J4</f>
        <v>52.5</v>
      </c>
      <c r="Y4">
        <f aca="true" t="shared" si="11" ref="Y4:Y12">L4</f>
        <v>70</v>
      </c>
      <c r="Z4">
        <f aca="true" t="shared" si="12" ref="Z4:Z12">N4</f>
        <v>0</v>
      </c>
      <c r="AA4">
        <f aca="true" t="shared" si="13" ref="AA4:AA12">Q4</f>
        <v>0</v>
      </c>
      <c r="AB4">
        <f aca="true" t="shared" si="14" ref="AB4:AB12">T4</f>
        <v>0</v>
      </c>
      <c r="AD4" s="30"/>
    </row>
    <row r="5" spans="1:30" ht="13.5">
      <c r="A5" s="2" t="str">
        <f t="shared" si="0"/>
        <v>2</v>
      </c>
      <c r="B5" s="2"/>
      <c r="C5" s="26" t="s">
        <v>90</v>
      </c>
      <c r="D5" s="1">
        <v>1991</v>
      </c>
      <c r="E5" s="3">
        <f t="shared" si="1"/>
        <v>87</v>
      </c>
      <c r="F5" s="3">
        <f t="shared" si="2"/>
        <v>53</v>
      </c>
      <c r="G5" s="4" t="s">
        <v>5</v>
      </c>
      <c r="H5" s="5">
        <f t="shared" si="3"/>
        <v>0</v>
      </c>
      <c r="I5" s="4">
        <v>10</v>
      </c>
      <c r="J5" s="5">
        <f t="shared" si="4"/>
        <v>53</v>
      </c>
      <c r="K5" s="4" t="s">
        <v>5</v>
      </c>
      <c r="L5" s="5">
        <f t="shared" si="5"/>
        <v>0</v>
      </c>
      <c r="M5" s="17" t="str">
        <f>IF(ISERROR(O5),"np",O5)</f>
        <v>np</v>
      </c>
      <c r="N5" s="18">
        <f t="shared" si="6"/>
        <v>0</v>
      </c>
      <c r="O5" s="16" t="str">
        <f>VLOOKUP($C5,'Youth-12 Women''s Foil'!$C$4:$AR$159,O$1-2,FALSE)</f>
        <v>np</v>
      </c>
      <c r="P5" s="17">
        <f>IF(ISERROR(R5),"np",R5)</f>
        <v>19</v>
      </c>
      <c r="Q5" s="18">
        <f t="shared" si="7"/>
        <v>34</v>
      </c>
      <c r="R5" s="16">
        <f>VLOOKUP($C5,'Youth-12 Women''s Foil'!$C$4:$AR$159,R$1-2,FALSE)</f>
        <v>19</v>
      </c>
      <c r="S5" s="17" t="str">
        <f>IF(ISERROR(U5),"np",U5)</f>
        <v>np</v>
      </c>
      <c r="T5" s="18">
        <f t="shared" si="8"/>
        <v>0</v>
      </c>
      <c r="U5" s="16" t="str">
        <f>VLOOKUP($C5,'Youth-12 Women''s Foil'!$C$4:$AR$159,U$1-2,FALSE)</f>
        <v>np</v>
      </c>
      <c r="W5">
        <f t="shared" si="9"/>
        <v>0</v>
      </c>
      <c r="X5">
        <f t="shared" si="10"/>
        <v>53</v>
      </c>
      <c r="Y5">
        <f t="shared" si="11"/>
        <v>0</v>
      </c>
      <c r="Z5">
        <f t="shared" si="12"/>
        <v>0</v>
      </c>
      <c r="AA5">
        <f t="shared" si="13"/>
        <v>34</v>
      </c>
      <c r="AB5">
        <f t="shared" si="14"/>
        <v>0</v>
      </c>
      <c r="AD5" s="30"/>
    </row>
    <row r="6" spans="1:30" ht="13.5">
      <c r="A6" s="2" t="str">
        <f t="shared" si="0"/>
        <v>3</v>
      </c>
      <c r="B6" s="2"/>
      <c r="C6" s="26" t="s">
        <v>110</v>
      </c>
      <c r="D6" s="1">
        <v>1992</v>
      </c>
      <c r="E6" s="3">
        <f t="shared" si="1"/>
        <v>82</v>
      </c>
      <c r="F6" s="3">
        <f t="shared" si="2"/>
        <v>53</v>
      </c>
      <c r="G6" s="4" t="s">
        <v>5</v>
      </c>
      <c r="H6" s="5">
        <f t="shared" si="3"/>
        <v>0</v>
      </c>
      <c r="I6" s="4" t="s">
        <v>5</v>
      </c>
      <c r="J6" s="5">
        <f t="shared" si="4"/>
        <v>0</v>
      </c>
      <c r="K6" s="4">
        <v>10</v>
      </c>
      <c r="L6" s="5">
        <f t="shared" si="5"/>
        <v>53</v>
      </c>
      <c r="M6" s="17" t="str">
        <f>IF(ISERROR(O6),"np",O6)</f>
        <v>np</v>
      </c>
      <c r="N6" s="18">
        <f t="shared" si="6"/>
        <v>0</v>
      </c>
      <c r="O6" s="16" t="str">
        <f>VLOOKUP($C6,'Youth-12 Women''s Foil'!$C$4:$AR$159,O$1-2,FALSE)</f>
        <v>np</v>
      </c>
      <c r="P6" s="17">
        <f>IF(ISERROR(R6),"np",R6)</f>
        <v>29</v>
      </c>
      <c r="Q6" s="18">
        <f t="shared" si="7"/>
        <v>29</v>
      </c>
      <c r="R6" s="16">
        <f>VLOOKUP($C6,'Youth-12 Women''s Foil'!$C$4:$AR$159,R$1-2,FALSE)</f>
        <v>29</v>
      </c>
      <c r="S6" s="17" t="str">
        <f>IF(ISERROR(U6),"np",U6)</f>
        <v>np</v>
      </c>
      <c r="T6" s="18">
        <f t="shared" si="8"/>
        <v>0</v>
      </c>
      <c r="U6" s="16" t="str">
        <f>VLOOKUP($C6,'Youth-12 Women''s Foil'!$C$4:$AR$159,U$1-2,FALSE)</f>
        <v>np</v>
      </c>
      <c r="W6">
        <f t="shared" si="9"/>
        <v>0</v>
      </c>
      <c r="X6">
        <f t="shared" si="10"/>
        <v>0</v>
      </c>
      <c r="Y6">
        <f t="shared" si="11"/>
        <v>53</v>
      </c>
      <c r="Z6">
        <f t="shared" si="12"/>
        <v>0</v>
      </c>
      <c r="AA6">
        <f t="shared" si="13"/>
        <v>29</v>
      </c>
      <c r="AB6">
        <f t="shared" si="14"/>
        <v>0</v>
      </c>
      <c r="AD6" s="30"/>
    </row>
    <row r="7" spans="1:30" ht="13.5">
      <c r="A7" s="2" t="str">
        <f t="shared" si="0"/>
        <v>4</v>
      </c>
      <c r="B7" s="2"/>
      <c r="C7" s="26" t="s">
        <v>281</v>
      </c>
      <c r="D7" s="1">
        <v>1992</v>
      </c>
      <c r="E7" s="3">
        <f t="shared" si="1"/>
        <v>69</v>
      </c>
      <c r="F7" s="3">
        <f t="shared" si="2"/>
        <v>69</v>
      </c>
      <c r="G7" s="4" t="s">
        <v>5</v>
      </c>
      <c r="H7" s="5">
        <f t="shared" si="3"/>
        <v>0</v>
      </c>
      <c r="I7" s="4" t="s">
        <v>5</v>
      </c>
      <c r="J7" s="5">
        <f t="shared" si="4"/>
        <v>0</v>
      </c>
      <c r="K7" s="4">
        <v>7</v>
      </c>
      <c r="L7" s="5">
        <f t="shared" si="5"/>
        <v>69</v>
      </c>
      <c r="M7" s="17" t="str">
        <f aca="true" t="shared" si="15" ref="M7:M12">IF(ISERROR(O7),"np",O7)</f>
        <v>np</v>
      </c>
      <c r="N7" s="18">
        <f t="shared" si="6"/>
        <v>0</v>
      </c>
      <c r="O7" s="16" t="e">
        <f>VLOOKUP($C7,'Youth-12 Women''s Foil'!$C$4:$AR$159,O$1-2,FALSE)</f>
        <v>#N/A</v>
      </c>
      <c r="P7" s="17" t="str">
        <f aca="true" t="shared" si="16" ref="P7:P12">IF(ISERROR(R7),"np",R7)</f>
        <v>np</v>
      </c>
      <c r="Q7" s="18">
        <f t="shared" si="7"/>
        <v>0</v>
      </c>
      <c r="R7" s="16" t="e">
        <f>VLOOKUP($C7,'Youth-12 Women''s Foil'!$C$4:$AR$159,R$1-2,FALSE)</f>
        <v>#N/A</v>
      </c>
      <c r="S7" s="17" t="str">
        <f aca="true" t="shared" si="17" ref="S7:S12">IF(ISERROR(U7),"np",U7)</f>
        <v>np</v>
      </c>
      <c r="T7" s="18">
        <f t="shared" si="8"/>
        <v>0</v>
      </c>
      <c r="U7" s="16" t="e">
        <f>VLOOKUP($C7,'Youth-12 Women''s Foil'!$C$4:$AR$159,U$1-2,FALSE)</f>
        <v>#N/A</v>
      </c>
      <c r="W7">
        <f t="shared" si="9"/>
        <v>0</v>
      </c>
      <c r="X7">
        <f t="shared" si="10"/>
        <v>0</v>
      </c>
      <c r="Y7">
        <f t="shared" si="11"/>
        <v>69</v>
      </c>
      <c r="Z7">
        <f t="shared" si="12"/>
        <v>0</v>
      </c>
      <c r="AA7">
        <f t="shared" si="13"/>
        <v>0</v>
      </c>
      <c r="AB7">
        <f t="shared" si="14"/>
        <v>0</v>
      </c>
      <c r="AD7" s="30"/>
    </row>
    <row r="8" spans="1:30" ht="13.5">
      <c r="A8" s="2" t="str">
        <f t="shared" si="0"/>
        <v>5</v>
      </c>
      <c r="B8" s="2"/>
      <c r="C8" s="26" t="s">
        <v>282</v>
      </c>
      <c r="D8" s="1">
        <v>1991</v>
      </c>
      <c r="E8" s="3">
        <f t="shared" si="1"/>
        <v>52</v>
      </c>
      <c r="F8" s="3">
        <f t="shared" si="2"/>
        <v>52</v>
      </c>
      <c r="G8" s="4" t="s">
        <v>5</v>
      </c>
      <c r="H8" s="5">
        <f t="shared" si="3"/>
        <v>0</v>
      </c>
      <c r="I8" s="4" t="s">
        <v>5</v>
      </c>
      <c r="J8" s="5">
        <f t="shared" si="4"/>
        <v>0</v>
      </c>
      <c r="K8" s="4">
        <v>12</v>
      </c>
      <c r="L8" s="5">
        <f t="shared" si="5"/>
        <v>52</v>
      </c>
      <c r="M8" s="17" t="str">
        <f t="shared" si="15"/>
        <v>np</v>
      </c>
      <c r="N8" s="18">
        <f t="shared" si="6"/>
        <v>0</v>
      </c>
      <c r="O8" s="16" t="e">
        <f>VLOOKUP($C8,'Youth-12 Women''s Foil'!$C$4:$AR$159,O$1-2,FALSE)</f>
        <v>#N/A</v>
      </c>
      <c r="P8" s="17" t="str">
        <f t="shared" si="16"/>
        <v>np</v>
      </c>
      <c r="Q8" s="18">
        <f t="shared" si="7"/>
        <v>0</v>
      </c>
      <c r="R8" s="16" t="e">
        <f>VLOOKUP($C8,'Youth-12 Women''s Foil'!$C$4:$AR$159,R$1-2,FALSE)</f>
        <v>#N/A</v>
      </c>
      <c r="S8" s="17" t="str">
        <f t="shared" si="17"/>
        <v>np</v>
      </c>
      <c r="T8" s="18">
        <f t="shared" si="8"/>
        <v>0</v>
      </c>
      <c r="U8" s="16" t="e">
        <f>VLOOKUP($C8,'Youth-12 Women''s Foil'!$C$4:$AR$159,U$1-2,FALSE)</f>
        <v>#N/A</v>
      </c>
      <c r="W8">
        <f t="shared" si="9"/>
        <v>0</v>
      </c>
      <c r="X8">
        <f t="shared" si="10"/>
        <v>0</v>
      </c>
      <c r="Y8">
        <f t="shared" si="11"/>
        <v>52</v>
      </c>
      <c r="Z8">
        <f t="shared" si="12"/>
        <v>0</v>
      </c>
      <c r="AA8">
        <f t="shared" si="13"/>
        <v>0</v>
      </c>
      <c r="AB8">
        <f t="shared" si="14"/>
        <v>0</v>
      </c>
      <c r="AD8" s="30"/>
    </row>
    <row r="9" spans="1:30" ht="13.5">
      <c r="A9" s="2" t="str">
        <f t="shared" si="0"/>
        <v>6T</v>
      </c>
      <c r="B9" s="2"/>
      <c r="C9" s="26" t="s">
        <v>240</v>
      </c>
      <c r="D9" s="1">
        <v>1992</v>
      </c>
      <c r="E9" s="3">
        <f t="shared" si="1"/>
        <v>51</v>
      </c>
      <c r="F9" s="3">
        <f t="shared" si="2"/>
        <v>51</v>
      </c>
      <c r="G9" s="4" t="s">
        <v>5</v>
      </c>
      <c r="H9" s="5">
        <f t="shared" si="3"/>
        <v>0</v>
      </c>
      <c r="I9" s="4" t="s">
        <v>5</v>
      </c>
      <c r="J9" s="5">
        <f t="shared" si="4"/>
        <v>0</v>
      </c>
      <c r="K9" s="4">
        <v>14</v>
      </c>
      <c r="L9" s="5">
        <f t="shared" si="5"/>
        <v>51</v>
      </c>
      <c r="M9" s="17" t="str">
        <f t="shared" si="15"/>
        <v>np</v>
      </c>
      <c r="N9" s="18">
        <f t="shared" si="6"/>
        <v>0</v>
      </c>
      <c r="O9" s="16" t="e">
        <f>VLOOKUP($C9,'Youth-12 Women''s Foil'!$C$4:$AR$159,O$1-2,FALSE)</f>
        <v>#N/A</v>
      </c>
      <c r="P9" s="17" t="str">
        <f t="shared" si="16"/>
        <v>np</v>
      </c>
      <c r="Q9" s="18">
        <f t="shared" si="7"/>
        <v>0</v>
      </c>
      <c r="R9" s="16" t="e">
        <f>VLOOKUP($C9,'Youth-12 Women''s Foil'!$C$4:$AR$159,R$1-2,FALSE)</f>
        <v>#N/A</v>
      </c>
      <c r="S9" s="17" t="str">
        <f t="shared" si="17"/>
        <v>np</v>
      </c>
      <c r="T9" s="18">
        <f t="shared" si="8"/>
        <v>0</v>
      </c>
      <c r="U9" s="16" t="e">
        <f>VLOOKUP($C9,'Youth-12 Women''s Foil'!$C$4:$AR$159,U$1-2,FALSE)</f>
        <v>#N/A</v>
      </c>
      <c r="W9">
        <f t="shared" si="9"/>
        <v>0</v>
      </c>
      <c r="X9">
        <f t="shared" si="10"/>
        <v>0</v>
      </c>
      <c r="Y9">
        <f t="shared" si="11"/>
        <v>51</v>
      </c>
      <c r="Z9">
        <f t="shared" si="12"/>
        <v>0</v>
      </c>
      <c r="AA9">
        <f t="shared" si="13"/>
        <v>0</v>
      </c>
      <c r="AB9">
        <f t="shared" si="14"/>
        <v>0</v>
      </c>
      <c r="AD9" s="30"/>
    </row>
    <row r="10" spans="1:30" ht="13.5">
      <c r="A10" s="2" t="str">
        <f t="shared" si="0"/>
        <v>6T</v>
      </c>
      <c r="B10" s="2"/>
      <c r="C10" s="26" t="s">
        <v>245</v>
      </c>
      <c r="D10" s="1">
        <v>1992</v>
      </c>
      <c r="E10" s="3">
        <f t="shared" si="1"/>
        <v>51</v>
      </c>
      <c r="F10" s="3">
        <f t="shared" si="2"/>
        <v>51</v>
      </c>
      <c r="G10" s="4" t="s">
        <v>5</v>
      </c>
      <c r="H10" s="5">
        <f t="shared" si="3"/>
        <v>0</v>
      </c>
      <c r="I10" s="4">
        <v>14</v>
      </c>
      <c r="J10" s="5">
        <f t="shared" si="4"/>
        <v>51</v>
      </c>
      <c r="K10" s="4" t="s">
        <v>5</v>
      </c>
      <c r="L10" s="5">
        <f t="shared" si="5"/>
        <v>0</v>
      </c>
      <c r="M10" s="17" t="str">
        <f t="shared" si="15"/>
        <v>np</v>
      </c>
      <c r="N10" s="18">
        <f t="shared" si="6"/>
        <v>0</v>
      </c>
      <c r="O10" s="16" t="e">
        <f>VLOOKUP($C10,'Youth-12 Women''s Foil'!$C$4:$AR$159,O$1-2,FALSE)</f>
        <v>#N/A</v>
      </c>
      <c r="P10" s="17" t="str">
        <f t="shared" si="16"/>
        <v>np</v>
      </c>
      <c r="Q10" s="18">
        <f t="shared" si="7"/>
        <v>0</v>
      </c>
      <c r="R10" s="16" t="e">
        <f>VLOOKUP($C10,'Youth-12 Women''s Foil'!$C$4:$AR$159,R$1-2,FALSE)</f>
        <v>#N/A</v>
      </c>
      <c r="S10" s="17" t="str">
        <f t="shared" si="17"/>
        <v>np</v>
      </c>
      <c r="T10" s="18">
        <f t="shared" si="8"/>
        <v>0</v>
      </c>
      <c r="U10" s="16" t="e">
        <f>VLOOKUP($C10,'Youth-12 Women''s Foil'!$C$4:$AR$159,U$1-2,FALSE)</f>
        <v>#N/A</v>
      </c>
      <c r="W10">
        <f t="shared" si="9"/>
        <v>0</v>
      </c>
      <c r="X10">
        <f t="shared" si="10"/>
        <v>51</v>
      </c>
      <c r="Y10">
        <f t="shared" si="11"/>
        <v>0</v>
      </c>
      <c r="Z10">
        <f t="shared" si="12"/>
        <v>0</v>
      </c>
      <c r="AA10">
        <f t="shared" si="13"/>
        <v>0</v>
      </c>
      <c r="AB10">
        <f t="shared" si="14"/>
        <v>0</v>
      </c>
      <c r="AD10" s="30"/>
    </row>
    <row r="11" spans="1:30" ht="13.5">
      <c r="A11" s="2" t="str">
        <f t="shared" si="0"/>
        <v>8</v>
      </c>
      <c r="B11" s="2"/>
      <c r="C11" s="26" t="s">
        <v>242</v>
      </c>
      <c r="D11" s="1">
        <v>1991</v>
      </c>
      <c r="E11" s="3">
        <f t="shared" si="1"/>
        <v>50.5</v>
      </c>
      <c r="F11" s="3">
        <f t="shared" si="2"/>
        <v>50.5</v>
      </c>
      <c r="G11" s="4" t="s">
        <v>5</v>
      </c>
      <c r="H11" s="5">
        <f t="shared" si="3"/>
        <v>0</v>
      </c>
      <c r="I11" s="4">
        <v>15</v>
      </c>
      <c r="J11" s="5">
        <f t="shared" si="4"/>
        <v>50.5</v>
      </c>
      <c r="K11" s="4" t="s">
        <v>5</v>
      </c>
      <c r="L11" s="5">
        <f t="shared" si="5"/>
        <v>0</v>
      </c>
      <c r="M11" s="17" t="str">
        <f>IF(ISERROR(O11),"np",O11)</f>
        <v>np</v>
      </c>
      <c r="N11" s="18">
        <f t="shared" si="6"/>
        <v>0</v>
      </c>
      <c r="O11" s="16" t="e">
        <f>VLOOKUP($C11,'Youth-12 Women''s Foil'!$C$4:$AR$159,O$1-2,FALSE)</f>
        <v>#N/A</v>
      </c>
      <c r="P11" s="17" t="str">
        <f>IF(ISERROR(R11),"np",R11)</f>
        <v>np</v>
      </c>
      <c r="Q11" s="18">
        <f t="shared" si="7"/>
        <v>0</v>
      </c>
      <c r="R11" s="16" t="e">
        <f>VLOOKUP($C11,'Youth-12 Women''s Foil'!$C$4:$AR$159,R$1-2,FALSE)</f>
        <v>#N/A</v>
      </c>
      <c r="S11" s="17" t="str">
        <f>IF(ISERROR(U11),"np",U11)</f>
        <v>np</v>
      </c>
      <c r="T11" s="18">
        <f t="shared" si="8"/>
        <v>0</v>
      </c>
      <c r="U11" s="16" t="e">
        <f>VLOOKUP($C11,'Youth-12 Women''s Foil'!$C$4:$AR$159,U$1-2,FALSE)</f>
        <v>#N/A</v>
      </c>
      <c r="W11">
        <f t="shared" si="9"/>
        <v>0</v>
      </c>
      <c r="X11">
        <f t="shared" si="10"/>
        <v>50.5</v>
      </c>
      <c r="Y11">
        <f t="shared" si="11"/>
        <v>0</v>
      </c>
      <c r="Z11">
        <f t="shared" si="12"/>
        <v>0</v>
      </c>
      <c r="AA11">
        <f t="shared" si="13"/>
        <v>0</v>
      </c>
      <c r="AB11">
        <f t="shared" si="14"/>
        <v>0</v>
      </c>
      <c r="AD11" s="30"/>
    </row>
    <row r="12" spans="1:30" ht="13.5">
      <c r="A12" s="2" t="str">
        <f t="shared" si="0"/>
        <v>9</v>
      </c>
      <c r="B12" s="2"/>
      <c r="C12" s="26" t="s">
        <v>199</v>
      </c>
      <c r="D12" s="1">
        <v>1991</v>
      </c>
      <c r="E12" s="3">
        <f t="shared" si="1"/>
        <v>50</v>
      </c>
      <c r="F12" s="3">
        <f t="shared" si="2"/>
        <v>50</v>
      </c>
      <c r="G12" s="4" t="s">
        <v>5</v>
      </c>
      <c r="H12" s="5">
        <f t="shared" si="3"/>
        <v>0</v>
      </c>
      <c r="I12" s="4">
        <v>16</v>
      </c>
      <c r="J12" s="5">
        <f t="shared" si="4"/>
        <v>50</v>
      </c>
      <c r="K12" s="4" t="s">
        <v>5</v>
      </c>
      <c r="L12" s="5">
        <f t="shared" si="5"/>
        <v>0</v>
      </c>
      <c r="M12" s="17" t="str">
        <f t="shared" si="15"/>
        <v>np</v>
      </c>
      <c r="N12" s="18">
        <f t="shared" si="6"/>
        <v>0</v>
      </c>
      <c r="O12" s="16" t="e">
        <f>VLOOKUP($C12,'Youth-12 Women''s Foil'!$C$4:$AR$159,O$1-2,FALSE)</f>
        <v>#N/A</v>
      </c>
      <c r="P12" s="17" t="str">
        <f t="shared" si="16"/>
        <v>np</v>
      </c>
      <c r="Q12" s="18">
        <f t="shared" si="7"/>
        <v>0</v>
      </c>
      <c r="R12" s="16" t="e">
        <f>VLOOKUP($C12,'Youth-12 Women''s Foil'!$C$4:$AR$159,R$1-2,FALSE)</f>
        <v>#N/A</v>
      </c>
      <c r="S12" s="17" t="str">
        <f t="shared" si="17"/>
        <v>np</v>
      </c>
      <c r="T12" s="18">
        <f t="shared" si="8"/>
        <v>0</v>
      </c>
      <c r="U12" s="16" t="e">
        <f>VLOOKUP($C12,'Youth-12 Women''s Foil'!$C$4:$AR$159,U$1-2,FALSE)</f>
        <v>#N/A</v>
      </c>
      <c r="W12">
        <f t="shared" si="9"/>
        <v>0</v>
      </c>
      <c r="X12">
        <f t="shared" si="10"/>
        <v>50</v>
      </c>
      <c r="Y12">
        <f t="shared" si="11"/>
        <v>0</v>
      </c>
      <c r="Z12">
        <f t="shared" si="12"/>
        <v>0</v>
      </c>
      <c r="AA12">
        <f t="shared" si="13"/>
        <v>0</v>
      </c>
      <c r="AB12">
        <f t="shared" si="14"/>
        <v>0</v>
      </c>
      <c r="AD12" s="30"/>
    </row>
    <row r="13" ht="13.5"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  <row r="31" ht="13.5">
      <c r="AD31" s="30"/>
    </row>
    <row r="32" ht="13.5">
      <c r="AD32" s="30"/>
    </row>
    <row r="33" ht="13.5">
      <c r="AD33" s="30"/>
    </row>
    <row r="34" ht="13.5">
      <c r="AD34" s="30"/>
    </row>
    <row r="35" ht="13.5">
      <c r="AD35" s="30"/>
    </row>
    <row r="36" ht="13.5">
      <c r="AD36" s="30"/>
    </row>
    <row r="37" ht="13.5">
      <c r="AD37" s="30"/>
    </row>
    <row r="38" ht="13.5">
      <c r="AD38" s="30"/>
    </row>
    <row r="39" ht="13.5">
      <c r="AD39" s="30"/>
    </row>
    <row r="40" ht="13.5">
      <c r="AD40" s="30"/>
    </row>
    <row r="41" ht="13.5">
      <c r="AD41" s="30"/>
    </row>
    <row r="42" ht="13.5">
      <c r="AD42" s="30"/>
    </row>
    <row r="43" ht="13.5">
      <c r="AD43" s="30"/>
    </row>
    <row r="44" ht="13.5">
      <c r="AD44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134</v>
      </c>
      <c r="H1" s="10"/>
      <c r="I1" s="9" t="s">
        <v>185</v>
      </c>
      <c r="J1" s="10"/>
      <c r="K1" s="9" t="s">
        <v>251</v>
      </c>
      <c r="L1" s="10"/>
      <c r="M1" s="15" t="s">
        <v>132</v>
      </c>
      <c r="N1" s="19"/>
      <c r="O1" s="20">
        <f>HLOOKUP(M1,'Youth-12 Women''s Saber'!$G$1:$L$3,3,0)</f>
        <v>7</v>
      </c>
      <c r="P1" s="15" t="s">
        <v>183</v>
      </c>
      <c r="Q1" s="19"/>
      <c r="R1" s="20">
        <f>HLOOKUP(P1,'Youth-12 Women''s Saber'!$G$1:$L$3,3,0)</f>
        <v>9</v>
      </c>
      <c r="S1" s="15" t="s">
        <v>249</v>
      </c>
      <c r="T1" s="19"/>
      <c r="U1" s="20">
        <f>HLOOKUP(S1,'Youth-12 Women''s Saber'!$G$1:$L$3,3,0)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135</v>
      </c>
      <c r="I2" s="13" t="s">
        <v>8</v>
      </c>
      <c r="J2" s="10" t="s">
        <v>186</v>
      </c>
      <c r="K2" s="13" t="s">
        <v>8</v>
      </c>
      <c r="L2" s="10" t="s">
        <v>252</v>
      </c>
      <c r="M2" s="15" t="str">
        <f ca="1">INDIRECT("'Youth-12 Women''s Saber'!R2C"&amp;O1,FALSE)</f>
        <v>A</v>
      </c>
      <c r="N2" s="19" t="str">
        <f ca="1">INDIRECT("'Youth-12 Women''s Saber'!R2C"&amp;O1+1,FALSE)</f>
        <v>Nov 2000&lt;BR&gt;Y12</v>
      </c>
      <c r="O2" s="14"/>
      <c r="P2" s="15" t="str">
        <f ca="1">INDIRECT("'Youth-12 Women''s Saber'!R2C"&amp;R1,FALSE)</f>
        <v>A</v>
      </c>
      <c r="Q2" s="19" t="str">
        <f ca="1">INDIRECT("'Youth-12 Women''s Saber'!R2C"&amp;R1+1,FALSE)</f>
        <v>Mar 2001&lt;BR&gt;Y12</v>
      </c>
      <c r="R2" s="14"/>
      <c r="S2" s="15" t="str">
        <f ca="1">INDIRECT("'Youth-12 Women''s Saber'!R2C"&amp;U1,FALSE)</f>
        <v>A</v>
      </c>
      <c r="T2" s="19" t="str">
        <f ca="1">INDIRECT("'Youth-12 Women''s Saber'!R2C"&amp;U1+1,FALSE)</f>
        <v>Summer&lt;BR&gt;2001&lt;BR&gt;Y12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2</v>
      </c>
      <c r="O3" s="14"/>
      <c r="P3" s="23">
        <f>COLUMN()</f>
        <v>16</v>
      </c>
      <c r="Q3" s="24">
        <f>HLOOKUP(P2,PointTableHeader,2,FALSE)</f>
        <v>2</v>
      </c>
      <c r="R3" s="14"/>
      <c r="S3" s="23">
        <f>COLUMN()</f>
        <v>19</v>
      </c>
      <c r="T3" s="24">
        <f>HLOOKUP(S2,PointTableHeader,2,FALSE)</f>
        <v>2</v>
      </c>
      <c r="U3" s="14"/>
    </row>
    <row r="4" spans="1:30" ht="13.5">
      <c r="A4" s="2" t="str">
        <f>IF(E4=0,"",IF(E4=E3,A3,ROW()-3&amp;IF(E4=E5,"T","")))</f>
        <v>1</v>
      </c>
      <c r="B4" s="2"/>
      <c r="C4" s="26" t="s">
        <v>75</v>
      </c>
      <c r="D4" s="1">
        <v>1992</v>
      </c>
      <c r="E4" s="3">
        <f>LARGE($W4:$AB4,1)+LARGE($W4:$AB4,2)+LARGE($W4:$AB4,3)+LARGE($W4:$AB4,4)</f>
        <v>162</v>
      </c>
      <c r="F4" s="3">
        <f>LARGE($W4:$Y4,1)+LARGE($W4:$Y4,2)</f>
        <v>162</v>
      </c>
      <c r="G4" s="4">
        <v>2</v>
      </c>
      <c r="H4" s="5">
        <f>IF(OR(G4&gt;=33,ISNUMBER(G4)=FALSE),0,VLOOKUP(G4,PointTable,H$3,TRUE))</f>
        <v>92</v>
      </c>
      <c r="I4" s="4">
        <v>5</v>
      </c>
      <c r="J4" s="5">
        <f>IF(OR(I4&gt;=33,ISNUMBER(I4)=FALSE),0,VLOOKUP(I4,PointTable,J$3,TRUE))</f>
        <v>70</v>
      </c>
      <c r="K4" s="4" t="s">
        <v>5</v>
      </c>
      <c r="L4" s="5">
        <f>IF(OR(K4&gt;=33,ISNUMBER(K4)=FALSE),0,VLOOKUP(K4,PointTable,L$3,TRUE))</f>
        <v>0</v>
      </c>
      <c r="M4" s="17" t="str">
        <f>IF(ISERROR(O4),"np",O4)</f>
        <v>np</v>
      </c>
      <c r="N4" s="18">
        <f>IF(OR(M4&gt;=33,ISNUMBER(M4)=FALSE),0,VLOOKUP(M4,PointTable,N$3,TRUE))</f>
        <v>0</v>
      </c>
      <c r="O4" s="16" t="e">
        <f>VLOOKUP($C4,'Youth-12 Women''s Saber'!$C$4:$AR$149,O$1-2,FALSE)</f>
        <v>#N/A</v>
      </c>
      <c r="P4" s="17" t="str">
        <f>IF(ISERROR(R4),"np",R4)</f>
        <v>np</v>
      </c>
      <c r="Q4" s="18">
        <f>IF(OR(P4&gt;=33,ISNUMBER(P4)=FALSE),0,VLOOKUP(P4,PointTable,Q$3,TRUE))</f>
        <v>0</v>
      </c>
      <c r="R4" s="16" t="e">
        <f>VLOOKUP($C4,'Youth-12 Women''s Saber'!$C$4:$AR$149,R$1-2,FALSE)</f>
        <v>#N/A</v>
      </c>
      <c r="S4" s="17" t="str">
        <f>IF(ISERROR(U4),"np",U4)</f>
        <v>np</v>
      </c>
      <c r="T4" s="18">
        <f>IF(OR(S4&gt;=33,ISNUMBER(S4)=FALSE),0,VLOOKUP(S4,PointTable,T$3,TRUE))</f>
        <v>0</v>
      </c>
      <c r="U4" s="16" t="e">
        <f>VLOOKUP($C4,'Youth-12 Women''s Saber'!$C$4:$AR$149,U$1-2,FALSE)</f>
        <v>#N/A</v>
      </c>
      <c r="W4">
        <f>H4</f>
        <v>92</v>
      </c>
      <c r="X4">
        <f>J4</f>
        <v>70</v>
      </c>
      <c r="Y4">
        <f>L4</f>
        <v>0</v>
      </c>
      <c r="Z4">
        <f>N4</f>
        <v>0</v>
      </c>
      <c r="AA4">
        <f>Q4</f>
        <v>0</v>
      </c>
      <c r="AB4">
        <f>T4</f>
        <v>0</v>
      </c>
      <c r="AD4" s="30"/>
    </row>
    <row r="5" spans="1:30" ht="13.5">
      <c r="A5" s="2" t="str">
        <f>IF(E5=0,"",IF(E5=E4,A4,ROW()-3&amp;IF(E5=E6,"T","")))</f>
        <v>2</v>
      </c>
      <c r="B5" s="2"/>
      <c r="C5" s="26" t="s">
        <v>263</v>
      </c>
      <c r="D5" s="1">
        <v>1991</v>
      </c>
      <c r="E5" s="3">
        <f>LARGE($W5:$AB5,1)+LARGE($W5:$AB5,2)+LARGE($W5:$AB5,3)+LARGE($W5:$AB5,4)</f>
        <v>121</v>
      </c>
      <c r="F5" s="3">
        <f>LARGE($W5:$Y5,1)+LARGE($W5:$Y5,2)</f>
        <v>69.5</v>
      </c>
      <c r="G5" s="4" t="s">
        <v>5</v>
      </c>
      <c r="H5" s="5">
        <f>IF(OR(G5&gt;=33,ISNUMBER(G5)=FALSE),0,VLOOKUP(G5,PointTable,H$3,TRUE))</f>
        <v>0</v>
      </c>
      <c r="I5" s="4" t="s">
        <v>5</v>
      </c>
      <c r="J5" s="5">
        <f>IF(OR(I5&gt;=33,ISNUMBER(I5)=FALSE),0,VLOOKUP(I5,PointTable,J$3,TRUE))</f>
        <v>0</v>
      </c>
      <c r="K5" s="4">
        <v>6</v>
      </c>
      <c r="L5" s="5">
        <f>IF(OR(K5&gt;=33,ISNUMBER(K5)=FALSE),0,VLOOKUP(K5,PointTable,L$3,TRUE))</f>
        <v>69.5</v>
      </c>
      <c r="M5" s="17" t="str">
        <f>IF(ISERROR(O5),"np",O5)</f>
        <v>np</v>
      </c>
      <c r="N5" s="18">
        <f>IF(OR(M5&gt;=33,ISNUMBER(M5)=FALSE),0,VLOOKUP(M5,PointTable,N$3,TRUE))</f>
        <v>0</v>
      </c>
      <c r="O5" s="16" t="str">
        <f>VLOOKUP($C5,'Youth-12 Women''s Saber'!$C$4:$AR$149,O$1-2,FALSE)</f>
        <v>np</v>
      </c>
      <c r="P5" s="17" t="str">
        <f>IF(ISERROR(R5),"np",R5)</f>
        <v>np</v>
      </c>
      <c r="Q5" s="18">
        <f>IF(OR(P5&gt;=33,ISNUMBER(P5)=FALSE),0,VLOOKUP(P5,PointTable,Q$3,TRUE))</f>
        <v>0</v>
      </c>
      <c r="R5" s="16" t="str">
        <f>VLOOKUP($C5,'Youth-12 Women''s Saber'!$C$4:$AR$149,R$1-2,FALSE)</f>
        <v>np</v>
      </c>
      <c r="S5" s="17">
        <f>IF(ISERROR(U5),"np",U5)</f>
        <v>13</v>
      </c>
      <c r="T5" s="18">
        <f>IF(OR(S5&gt;=33,ISNUMBER(S5)=FALSE),0,VLOOKUP(S5,PointTable,T$3,TRUE))</f>
        <v>51.5</v>
      </c>
      <c r="U5" s="16">
        <f>VLOOKUP($C5,'Youth-12 Women''s Saber'!$C$4:$AR$149,U$1-2,FALSE)</f>
        <v>13</v>
      </c>
      <c r="W5">
        <f>H5</f>
        <v>0</v>
      </c>
      <c r="X5">
        <f>J5</f>
        <v>0</v>
      </c>
      <c r="Y5">
        <f>L5</f>
        <v>69.5</v>
      </c>
      <c r="Z5">
        <f>N5</f>
        <v>0</v>
      </c>
      <c r="AA5">
        <f>Q5</f>
        <v>0</v>
      </c>
      <c r="AB5">
        <f>T5</f>
        <v>51.5</v>
      </c>
      <c r="AD5" s="30"/>
    </row>
    <row r="6" spans="1:30" ht="13.5">
      <c r="A6" s="2" t="str">
        <f>IF(E6=0,"",IF(E6=E5,A5,ROW()-3&amp;IF(E6=E7,"T","")))</f>
        <v>3T</v>
      </c>
      <c r="B6" s="2"/>
      <c r="C6" s="26" t="s">
        <v>243</v>
      </c>
      <c r="D6" s="1">
        <v>1991</v>
      </c>
      <c r="E6" s="3">
        <f>LARGE($W6:$AB6,1)+LARGE($W6:$AB6,2)+LARGE($W6:$AB6,3)+LARGE($W6:$AB6,4)</f>
        <v>85</v>
      </c>
      <c r="F6" s="3">
        <f>LARGE($W6:$Y6,1)+LARGE($W6:$Y6,2)</f>
        <v>85</v>
      </c>
      <c r="G6" s="4" t="s">
        <v>5</v>
      </c>
      <c r="H6" s="5">
        <f>IF(OR(G6&gt;=33,ISNUMBER(G6)=FALSE),0,VLOOKUP(G6,PointTable,H$3,TRUE))</f>
        <v>0</v>
      </c>
      <c r="I6" s="4">
        <v>3</v>
      </c>
      <c r="J6" s="5">
        <f>IF(OR(I6&gt;=33,ISNUMBER(I6)=FALSE),0,VLOOKUP(I6,PointTable,J$3,TRUE))</f>
        <v>85</v>
      </c>
      <c r="K6" s="4" t="s">
        <v>5</v>
      </c>
      <c r="L6" s="5">
        <f>IF(OR(K6&gt;=33,ISNUMBER(K6)=FALSE),0,VLOOKUP(K6,PointTable,L$3,TRUE))</f>
        <v>0</v>
      </c>
      <c r="M6" s="17" t="str">
        <f>IF(ISERROR(O6),"np",O6)</f>
        <v>np</v>
      </c>
      <c r="N6" s="18">
        <f>IF(OR(M6&gt;=33,ISNUMBER(M6)=FALSE),0,VLOOKUP(M6,PointTable,N$3,TRUE))</f>
        <v>0</v>
      </c>
      <c r="O6" s="16" t="e">
        <f>VLOOKUP($C6,'Youth-12 Women''s Saber'!$C$4:$AR$149,O$1-2,FALSE)</f>
        <v>#N/A</v>
      </c>
      <c r="P6" s="17" t="str">
        <f>IF(ISERROR(R6),"np",R6)</f>
        <v>np</v>
      </c>
      <c r="Q6" s="18">
        <f>IF(OR(P6&gt;=33,ISNUMBER(P6)=FALSE),0,VLOOKUP(P6,PointTable,Q$3,TRUE))</f>
        <v>0</v>
      </c>
      <c r="R6" s="16" t="e">
        <f>VLOOKUP($C6,'Youth-12 Women''s Saber'!$C$4:$AR$149,R$1-2,FALSE)</f>
        <v>#N/A</v>
      </c>
      <c r="S6" s="17" t="str">
        <f>IF(ISERROR(U6),"np",U6)</f>
        <v>np</v>
      </c>
      <c r="T6" s="18">
        <f>IF(OR(S6&gt;=33,ISNUMBER(S6)=FALSE),0,VLOOKUP(S6,PointTable,T$3,TRUE))</f>
        <v>0</v>
      </c>
      <c r="U6" s="16" t="e">
        <f>VLOOKUP($C6,'Youth-12 Women''s Saber'!$C$4:$AR$149,U$1-2,FALSE)</f>
        <v>#N/A</v>
      </c>
      <c r="W6">
        <f>H6</f>
        <v>0</v>
      </c>
      <c r="X6">
        <f>J6</f>
        <v>85</v>
      </c>
      <c r="Y6">
        <f>L6</f>
        <v>0</v>
      </c>
      <c r="Z6">
        <f>N6</f>
        <v>0</v>
      </c>
      <c r="AA6">
        <f>Q6</f>
        <v>0</v>
      </c>
      <c r="AB6">
        <f>T6</f>
        <v>0</v>
      </c>
      <c r="AD6" s="30"/>
    </row>
    <row r="7" spans="1:30" ht="13.5">
      <c r="A7" s="2" t="str">
        <f>IF(E7=0,"",IF(E7=E6,A6,ROW()-3&amp;IF(E7=E8,"T","")))</f>
        <v>3T</v>
      </c>
      <c r="B7" s="2"/>
      <c r="C7" s="26" t="s">
        <v>244</v>
      </c>
      <c r="D7" s="1">
        <v>1991</v>
      </c>
      <c r="E7" s="3">
        <f>LARGE($W7:$AB7,1)+LARGE($W7:$AB7,2)+LARGE($W7:$AB7,3)+LARGE($W7:$AB7,4)</f>
        <v>85</v>
      </c>
      <c r="F7" s="3">
        <f>LARGE($W7:$Y7,1)+LARGE($W7:$Y7,2)</f>
        <v>85</v>
      </c>
      <c r="G7" s="4" t="s">
        <v>5</v>
      </c>
      <c r="H7" s="5">
        <f>IF(OR(G7&gt;=33,ISNUMBER(G7)=FALSE),0,VLOOKUP(G7,PointTable,H$3,TRUE))</f>
        <v>0</v>
      </c>
      <c r="I7" s="4">
        <v>3</v>
      </c>
      <c r="J7" s="5">
        <f>IF(OR(I7&gt;=33,ISNUMBER(I7)=FALSE),0,VLOOKUP(I7,PointTable,J$3,TRUE))</f>
        <v>85</v>
      </c>
      <c r="K7" s="4" t="s">
        <v>5</v>
      </c>
      <c r="L7" s="5">
        <f>IF(OR(K7&gt;=33,ISNUMBER(K7)=FALSE),0,VLOOKUP(K7,PointTable,L$3,TRUE))</f>
        <v>0</v>
      </c>
      <c r="M7" s="17" t="str">
        <f>IF(ISERROR(O7),"np",O7)</f>
        <v>np</v>
      </c>
      <c r="N7" s="18">
        <f>IF(OR(M7&gt;=33,ISNUMBER(M7)=FALSE),0,VLOOKUP(M7,PointTable,N$3,TRUE))</f>
        <v>0</v>
      </c>
      <c r="O7" s="16" t="e">
        <f>VLOOKUP($C7,'Youth-12 Women''s Saber'!$C$4:$AR$149,O$1-2,FALSE)</f>
        <v>#N/A</v>
      </c>
      <c r="P7" s="17" t="str">
        <f>IF(ISERROR(R7),"np",R7)</f>
        <v>np</v>
      </c>
      <c r="Q7" s="18">
        <f>IF(OR(P7&gt;=33,ISNUMBER(P7)=FALSE),0,VLOOKUP(P7,PointTable,Q$3,TRUE))</f>
        <v>0</v>
      </c>
      <c r="R7" s="16" t="e">
        <f>VLOOKUP($C7,'Youth-12 Women''s Saber'!$C$4:$AR$149,R$1-2,FALSE)</f>
        <v>#N/A</v>
      </c>
      <c r="S7" s="17" t="str">
        <f>IF(ISERROR(U7),"np",U7)</f>
        <v>np</v>
      </c>
      <c r="T7" s="18">
        <f>IF(OR(S7&gt;=33,ISNUMBER(S7)=FALSE),0,VLOOKUP(S7,PointTable,T$3,TRUE))</f>
        <v>0</v>
      </c>
      <c r="U7" s="16" t="e">
        <f>VLOOKUP($C7,'Youth-12 Women''s Saber'!$C$4:$AR$149,U$1-2,FALSE)</f>
        <v>#N/A</v>
      </c>
      <c r="W7">
        <f>H7</f>
        <v>0</v>
      </c>
      <c r="X7">
        <f>J7</f>
        <v>85</v>
      </c>
      <c r="Y7">
        <f>L7</f>
        <v>0</v>
      </c>
      <c r="Z7">
        <f>N7</f>
        <v>0</v>
      </c>
      <c r="AA7">
        <f>Q7</f>
        <v>0</v>
      </c>
      <c r="AB7">
        <f>T7</f>
        <v>0</v>
      </c>
      <c r="AD7" s="30"/>
    </row>
    <row r="8" spans="1:30" ht="13.5">
      <c r="A8" s="2" t="str">
        <f>IF(E8=0,"",IF(E8=E7,A7,ROW()-3&amp;IF(E8=E9,"T","")))</f>
        <v>5</v>
      </c>
      <c r="B8" s="2"/>
      <c r="C8" s="26" t="s">
        <v>241</v>
      </c>
      <c r="D8" s="1">
        <v>1991</v>
      </c>
      <c r="E8" s="3">
        <f>LARGE($W8:$AB8,1)+LARGE($W8:$AB8,2)+LARGE($W8:$AB8,3)+LARGE($W8:$AB8,4)</f>
        <v>68.5</v>
      </c>
      <c r="F8" s="3">
        <f>LARGE($W8:$Y8,1)+LARGE($W8:$Y8,2)</f>
        <v>68.5</v>
      </c>
      <c r="G8" s="4" t="s">
        <v>5</v>
      </c>
      <c r="H8" s="5">
        <f>IF(OR(G8&gt;=33,ISNUMBER(G8)=FALSE),0,VLOOKUP(G8,PointTable,H$3,TRUE))</f>
        <v>0</v>
      </c>
      <c r="I8" s="4">
        <v>8</v>
      </c>
      <c r="J8" s="5">
        <f>IF(OR(I8&gt;=33,ISNUMBER(I8)=FALSE),0,VLOOKUP(I8,PointTable,J$3,TRUE))</f>
        <v>68.5</v>
      </c>
      <c r="K8" s="4" t="s">
        <v>5</v>
      </c>
      <c r="L8" s="5">
        <f>IF(OR(K8&gt;=33,ISNUMBER(K8)=FALSE),0,VLOOKUP(K8,PointTable,L$3,TRUE))</f>
        <v>0</v>
      </c>
      <c r="M8" s="17" t="str">
        <f>IF(ISERROR(O8),"np",O8)</f>
        <v>np</v>
      </c>
      <c r="N8" s="18">
        <f>IF(OR(M8&gt;=33,ISNUMBER(M8)=FALSE),0,VLOOKUP(M8,PointTable,N$3,TRUE))</f>
        <v>0</v>
      </c>
      <c r="O8" s="16" t="e">
        <f>VLOOKUP($C8,'Youth-12 Women''s Saber'!$C$4:$AR$149,O$1-2,FALSE)</f>
        <v>#N/A</v>
      </c>
      <c r="P8" s="17" t="str">
        <f>IF(ISERROR(R8),"np",R8)</f>
        <v>np</v>
      </c>
      <c r="Q8" s="18">
        <f>IF(OR(P8&gt;=33,ISNUMBER(P8)=FALSE),0,VLOOKUP(P8,PointTable,Q$3,TRUE))</f>
        <v>0</v>
      </c>
      <c r="R8" s="16" t="e">
        <f>VLOOKUP($C8,'Youth-12 Women''s Saber'!$C$4:$AR$149,R$1-2,FALSE)</f>
        <v>#N/A</v>
      </c>
      <c r="S8" s="17" t="str">
        <f>IF(ISERROR(U8),"np",U8)</f>
        <v>np</v>
      </c>
      <c r="T8" s="18">
        <f>IF(OR(S8&gt;=33,ISNUMBER(S8)=FALSE),0,VLOOKUP(S8,PointTable,T$3,TRUE))</f>
        <v>0</v>
      </c>
      <c r="U8" s="16" t="e">
        <f>VLOOKUP($C8,'Youth-12 Women''s Saber'!$C$4:$AR$149,U$1-2,FALSE)</f>
        <v>#N/A</v>
      </c>
      <c r="W8">
        <f>H8</f>
        <v>0</v>
      </c>
      <c r="X8">
        <f>J8</f>
        <v>68.5</v>
      </c>
      <c r="Y8">
        <f>L8</f>
        <v>0</v>
      </c>
      <c r="Z8">
        <f>N8</f>
        <v>0</v>
      </c>
      <c r="AA8">
        <f>Q8</f>
        <v>0</v>
      </c>
      <c r="AB8">
        <f>T8</f>
        <v>0</v>
      </c>
      <c r="AD8" s="30"/>
    </row>
    <row r="9" ht="13.5">
      <c r="AD9" s="30"/>
    </row>
    <row r="10" ht="13.5">
      <c r="AD10" s="30"/>
    </row>
    <row r="11" spans="3:30" ht="13.5">
      <c r="C11" s="28"/>
      <c r="D11"/>
      <c r="AD11" s="30"/>
    </row>
    <row r="12" spans="3:30" ht="13.5">
      <c r="C12" s="28"/>
      <c r="D12"/>
      <c r="AD12" s="30"/>
    </row>
    <row r="13" ht="13.5">
      <c r="AD13" s="30"/>
    </row>
    <row r="14" ht="13.5">
      <c r="AD14" s="30"/>
    </row>
    <row r="15" ht="13.5">
      <c r="AD15" s="30"/>
    </row>
    <row r="16" ht="13.5">
      <c r="AD16" s="30"/>
    </row>
    <row r="17" ht="13.5"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&amp;L&amp;"Arial,Bold"* Permanent Resident&amp;"Arial,Regular"
Total = Best 4 results&amp;CPage &amp;P&amp;R&amp;"Arial,Bold"np = Did not earn points (including not competing)&amp;"Arial,Regular"
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130</v>
      </c>
      <c r="H1" s="10"/>
      <c r="I1" s="9" t="s">
        <v>181</v>
      </c>
      <c r="J1" s="10"/>
      <c r="K1" s="9" t="s">
        <v>247</v>
      </c>
      <c r="L1" s="10"/>
      <c r="M1" s="15" t="s">
        <v>246</v>
      </c>
      <c r="N1" s="19"/>
      <c r="O1" s="20">
        <f>HLOOKUP(M1,'[2]Men''s Foil'!$H$1:$O$3,3,0)</f>
        <v>8</v>
      </c>
      <c r="P1" s="15" t="s">
        <v>128</v>
      </c>
      <c r="Q1" s="19"/>
      <c r="R1" s="20">
        <f>HLOOKUP(P1,'[2]Men''s Foil'!$H$1:$O$3,3,0)</f>
        <v>10</v>
      </c>
      <c r="S1" s="15" t="s">
        <v>129</v>
      </c>
      <c r="T1" s="19"/>
      <c r="U1" s="20">
        <f>HLOOKUP(S1,'[2]Men''s Foil'!$H$1:$O$3,3,0)</f>
        <v>12</v>
      </c>
      <c r="V1" s="15" t="s">
        <v>177</v>
      </c>
      <c r="W1" s="19"/>
      <c r="X1" s="20">
        <f>HLOOKUP(V1,'[2]Men''s Foil'!$H$1:$O$3,3,0)</f>
        <v>14</v>
      </c>
    </row>
    <row r="2" spans="1:34" s="11" customFormat="1" ht="18.75" customHeight="1">
      <c r="A2" s="7"/>
      <c r="B2" s="7"/>
      <c r="C2" s="12"/>
      <c r="D2" s="12"/>
      <c r="E2" s="8"/>
      <c r="F2" s="8"/>
      <c r="G2" s="13" t="s">
        <v>4</v>
      </c>
      <c r="H2" s="10" t="s">
        <v>131</v>
      </c>
      <c r="I2" s="13" t="s">
        <v>4</v>
      </c>
      <c r="J2" s="10" t="s">
        <v>182</v>
      </c>
      <c r="K2" s="13" t="s">
        <v>4</v>
      </c>
      <c r="L2" s="10" t="s">
        <v>248</v>
      </c>
      <c r="M2" s="15" t="str">
        <f ca="1">INDIRECT("'[CADET.XLS]Men''s Foil'!R2C"&amp;O1,FALSE)</f>
        <v>D</v>
      </c>
      <c r="N2" s="19" t="str">
        <f>IF(ISERROR(FIND("%",O2)),O2,LEFT(O2,FIND("%",O2)-1))</f>
        <v>Summer&lt;BR&gt;2001&lt;BR&gt;U16</v>
      </c>
      <c r="O2" s="14" t="str">
        <f ca="1">INDIRECT("'[CADET.XLS]Men''s Foil'!R2C"&amp;O1+1,FALSE)</f>
        <v>Summer&lt;BR&gt;2001&lt;BR&gt;U16</v>
      </c>
      <c r="P2" s="15" t="str">
        <f ca="1">INDIRECT("'[CADET.XLS]Men''s Foil'!R2C"&amp;R1,FALSE)</f>
        <v>D</v>
      </c>
      <c r="Q2" s="19" t="str">
        <f>IF(ISERROR(FIND("%",R2)),R2,LEFT(R2,FIND("%",R2)-1))</f>
        <v>Oct 2000&lt;BR&gt;CADET</v>
      </c>
      <c r="R2" s="14" t="str">
        <f ca="1">INDIRECT("'[CADET.XLS]Men''s Foil'!R2C"&amp;R1+1,FALSE)</f>
        <v>Oct 2000&lt;BR&gt;CADET%Oct 2001&lt;BR&gt;CADET</v>
      </c>
      <c r="S2" s="15" t="str">
        <f ca="1">INDIRECT("'[CADET.XLS]Men''s Foil'!R2C"&amp;U1,FALSE)</f>
        <v>D</v>
      </c>
      <c r="T2" s="19" t="str">
        <f>IF(ISERROR(FIND("%",U2)),U2,LEFT(U2,FIND("%",U2)-1))</f>
        <v>Nov 2000&lt;BR&gt;CADET</v>
      </c>
      <c r="U2" s="14" t="str">
        <f ca="1">INDIRECT("'[CADET.XLS]Men''s Foil'!R2C"&amp;U1+1,FALSE)</f>
        <v>Nov 2000&lt;BR&gt;CADET%Nov 2001&lt;BR&gt;CADET</v>
      </c>
      <c r="V2" s="15" t="str">
        <f ca="1">INDIRECT("'[CADET.XLS]Men''s Foil'!R2C"&amp;X1,FALSE)</f>
        <v>D</v>
      </c>
      <c r="W2" s="19" t="str">
        <f>IF(ISERROR(FIND("%",X2)),X2,LEFT(X2,FIND("%",X2)-1))</f>
        <v>2001 JO^s&lt;BR&gt;CADET</v>
      </c>
      <c r="X2" s="14" t="str">
        <f ca="1">INDIRECT("'[CADET.XLS]Men''s Foil'!R2C"&amp;X1+1,FALSE)</f>
        <v>2001 JO^s&lt;BR&gt;CADET%2002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5</v>
      </c>
      <c r="R3" s="14"/>
      <c r="S3" s="23">
        <f>COLUMN()</f>
        <v>19</v>
      </c>
      <c r="T3" s="24">
        <f>HLOOKUP(S2,PointTableHeader,2,FALSE)</f>
        <v>5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28">IF(E4=0,"",IF(E4=E3,A3,ROW()-3&amp;IF(E4=E5,"T","")))</f>
        <v>1</v>
      </c>
      <c r="B4" s="2" t="str">
        <f>IF(D4&gt;=U13Cutoff,"#"," ")</f>
        <v> </v>
      </c>
      <c r="C4" s="26" t="s">
        <v>32</v>
      </c>
      <c r="D4" s="26">
        <v>1988</v>
      </c>
      <c r="E4" s="3">
        <f aca="true" t="shared" si="1" ref="E4:E28">LARGE($Z4:$AF4,1)+LARGE($Z4:$AF4,2)+LARGE($Z4:$AF4,3)+LARGE($Z4:$AF4,4)</f>
        <v>1217</v>
      </c>
      <c r="F4" s="3">
        <f aca="true" t="shared" si="2" ref="F4:F28">LARGE($Z4:$AB4,1)+LARGE($Z4:$AB4,2)</f>
        <v>400</v>
      </c>
      <c r="G4" s="4">
        <v>1</v>
      </c>
      <c r="H4" s="5">
        <f aca="true" t="shared" si="3" ref="H4:H28">IF(OR(G4&gt;=33,ISNUMBER(G4)=FALSE),0,VLOOKUP(G4,PointTable,H$3,TRUE))</f>
        <v>200</v>
      </c>
      <c r="I4" s="4">
        <v>1</v>
      </c>
      <c r="J4" s="5">
        <f aca="true" t="shared" si="4" ref="J4:J28">IF(OR(I4&gt;=33,ISNUMBER(I4)=FALSE),0,VLOOKUP(I4,PointTable,J$3,TRUE))</f>
        <v>200</v>
      </c>
      <c r="K4" s="4">
        <v>1</v>
      </c>
      <c r="L4" s="5">
        <f aca="true" t="shared" si="5" ref="L4:L28">IF(OR(K4&gt;=33,ISNUMBER(K4)=FALSE),0,VLOOKUP(K4,PointTable,L$3,TRUE))</f>
        <v>200</v>
      </c>
      <c r="M4" s="17">
        <f>IF(ISERROR(O4),"np",O4)</f>
        <v>3</v>
      </c>
      <c r="N4" s="18">
        <f aca="true" t="shared" si="6" ref="N4:N28">IF(OR(M4&gt;=33,ISNUMBER(M4)=FALSE),0,VLOOKUP(M4,PointTable,N$3,TRUE))</f>
        <v>340</v>
      </c>
      <c r="O4" s="16">
        <f>VLOOKUP($C4,'[2]Men''s Foil'!$C$4:$AS$111,O$1-2,FALSE)</f>
        <v>3</v>
      </c>
      <c r="P4" s="17">
        <f>IF(ISERROR(R4),"np",R4)</f>
        <v>13</v>
      </c>
      <c r="Q4" s="18">
        <f aca="true" t="shared" si="7" ref="Q4:Q28">IF(OR(P4&gt;=33,ISNUMBER(P4)=FALSE),0,VLOOKUP(P4,PointTable,Q$3,TRUE))</f>
        <v>203</v>
      </c>
      <c r="R4" s="16">
        <f>VLOOKUP($C4,'[2]Men''s Foil'!$C$4:$AS$111,R$1-2,FALSE)</f>
        <v>13</v>
      </c>
      <c r="S4" s="17">
        <f>IF(ISERROR(U4),"np",U4)</f>
        <v>8</v>
      </c>
      <c r="T4" s="18">
        <f aca="true" t="shared" si="8" ref="T4:T28">IF(OR(S4&gt;=33,ISNUMBER(S4)=FALSE),0,VLOOKUP(S4,PointTable,T$3,TRUE))</f>
        <v>274</v>
      </c>
      <c r="U4" s="16">
        <f>VLOOKUP($C4,'[2]Men''s Foil'!$C$4:$AS$111,U$1-2,FALSE)</f>
        <v>8</v>
      </c>
      <c r="V4" s="17">
        <f>IF(ISERROR(X4),"np",X4)</f>
        <v>1</v>
      </c>
      <c r="W4" s="18">
        <f aca="true" t="shared" si="9" ref="W4:W28">IF(OR(V4&gt;=33,ISNUMBER(V4)=FALSE),0,VLOOKUP(V4,PointTable,W$3,TRUE))</f>
        <v>400</v>
      </c>
      <c r="X4" s="16">
        <f>VLOOKUP($C4,'[2]Men''s Foil'!$C$4:$AS$111,X$1-2,FALSE)</f>
        <v>1</v>
      </c>
      <c r="Z4">
        <f>H4</f>
        <v>200</v>
      </c>
      <c r="AA4">
        <f>J4</f>
        <v>200</v>
      </c>
      <c r="AB4">
        <f>L4</f>
        <v>200</v>
      </c>
      <c r="AC4">
        <f>N4</f>
        <v>340</v>
      </c>
      <c r="AD4">
        <f>Q4</f>
        <v>203</v>
      </c>
      <c r="AE4">
        <f>T4</f>
        <v>274</v>
      </c>
      <c r="AF4">
        <f>W4</f>
        <v>400</v>
      </c>
      <c r="AH4" s="30"/>
    </row>
    <row r="5" spans="1:34" ht="13.5">
      <c r="A5" s="2" t="str">
        <f t="shared" si="0"/>
        <v>2</v>
      </c>
      <c r="B5" s="2" t="str">
        <f aca="true" t="shared" si="10" ref="B5:B28">IF(D5&gt;=U13Cutoff,"#"," ")</f>
        <v> </v>
      </c>
      <c r="C5" s="34" t="s">
        <v>107</v>
      </c>
      <c r="D5" s="35">
        <v>1987</v>
      </c>
      <c r="E5" s="3">
        <f t="shared" si="1"/>
        <v>841</v>
      </c>
      <c r="F5" s="3">
        <f t="shared" si="2"/>
        <v>354</v>
      </c>
      <c r="G5" s="4">
        <v>3</v>
      </c>
      <c r="H5" s="5">
        <f t="shared" si="3"/>
        <v>170</v>
      </c>
      <c r="I5" s="4">
        <v>5</v>
      </c>
      <c r="J5" s="5">
        <f t="shared" si="4"/>
        <v>140</v>
      </c>
      <c r="K5" s="4">
        <v>2</v>
      </c>
      <c r="L5" s="5">
        <f t="shared" si="5"/>
        <v>184</v>
      </c>
      <c r="M5" s="17">
        <f aca="true" t="shared" si="11" ref="M5:M28">IF(ISERROR(O5),"np",O5)</f>
        <v>7</v>
      </c>
      <c r="N5" s="18">
        <f t="shared" si="6"/>
        <v>276</v>
      </c>
      <c r="O5" s="16">
        <f>VLOOKUP($C5,'[2]Men''s Foil'!$C$4:$AS$111,O$1-2,FALSE)</f>
        <v>7</v>
      </c>
      <c r="P5" s="17" t="str">
        <f aca="true" t="shared" si="12" ref="P5:P28">IF(ISERROR(R5),"np",R5)</f>
        <v>np</v>
      </c>
      <c r="Q5" s="18">
        <f t="shared" si="7"/>
        <v>0</v>
      </c>
      <c r="R5" s="16" t="str">
        <f>VLOOKUP($C5,'[2]Men''s Foil'!$C$4:$AS$111,R$1-2,FALSE)</f>
        <v>np</v>
      </c>
      <c r="S5" s="17">
        <f aca="true" t="shared" si="13" ref="S5:S28">IF(ISERROR(U5),"np",U5)</f>
        <v>31</v>
      </c>
      <c r="T5" s="18">
        <f t="shared" si="8"/>
        <v>111</v>
      </c>
      <c r="U5" s="16">
        <f>VLOOKUP($C5,'[2]Men''s Foil'!$C$4:$AS$111,U$1-2,FALSE)</f>
        <v>31</v>
      </c>
      <c r="V5" s="17">
        <f aca="true" t="shared" si="14" ref="V5:V28">IF(ISERROR(X5),"np",X5)</f>
        <v>12</v>
      </c>
      <c r="W5" s="18">
        <f t="shared" si="9"/>
        <v>211</v>
      </c>
      <c r="X5" s="16">
        <f>VLOOKUP($C5,'[2]Men''s Foil'!$C$4:$AS$111,X$1-2,FALSE)</f>
        <v>12</v>
      </c>
      <c r="Z5">
        <f>H5</f>
        <v>170</v>
      </c>
      <c r="AA5">
        <f>J5</f>
        <v>140</v>
      </c>
      <c r="AB5">
        <f>L5</f>
        <v>184</v>
      </c>
      <c r="AC5">
        <f>N5</f>
        <v>276</v>
      </c>
      <c r="AD5">
        <f>Q5</f>
        <v>0</v>
      </c>
      <c r="AE5">
        <f>T5</f>
        <v>111</v>
      </c>
      <c r="AF5">
        <f>W5</f>
        <v>211</v>
      </c>
      <c r="AH5" s="30"/>
    </row>
    <row r="6" spans="1:34" ht="13.5">
      <c r="A6" s="2" t="str">
        <f t="shared" si="0"/>
        <v>3</v>
      </c>
      <c r="B6" s="2" t="str">
        <f t="shared" si="10"/>
        <v> </v>
      </c>
      <c r="C6" s="26" t="s">
        <v>13</v>
      </c>
      <c r="D6" s="26">
        <v>1987</v>
      </c>
      <c r="E6" s="3">
        <f t="shared" si="1"/>
        <v>569.5</v>
      </c>
      <c r="F6" s="3">
        <f t="shared" si="2"/>
        <v>243.5</v>
      </c>
      <c r="G6" s="4">
        <v>18</v>
      </c>
      <c r="H6" s="5">
        <f t="shared" si="3"/>
        <v>69</v>
      </c>
      <c r="I6" s="4">
        <v>12</v>
      </c>
      <c r="J6" s="5">
        <f t="shared" si="4"/>
        <v>104</v>
      </c>
      <c r="K6" s="4">
        <v>5.5</v>
      </c>
      <c r="L6" s="5">
        <f t="shared" si="5"/>
        <v>139.5</v>
      </c>
      <c r="M6" s="17">
        <f t="shared" si="11"/>
        <v>12</v>
      </c>
      <c r="N6" s="18">
        <f t="shared" si="6"/>
        <v>211</v>
      </c>
      <c r="O6" s="16">
        <f>VLOOKUP($C6,'[2]Men''s Foil'!$C$4:$AS$111,O$1-2,FALSE)</f>
        <v>12</v>
      </c>
      <c r="P6" s="17" t="str">
        <f t="shared" si="12"/>
        <v>np</v>
      </c>
      <c r="Q6" s="18">
        <f t="shared" si="7"/>
        <v>0</v>
      </c>
      <c r="R6" s="16" t="str">
        <f>VLOOKUP($C6,'[2]Men''s Foil'!$C$4:$AS$111,R$1-2,FALSE)</f>
        <v>np</v>
      </c>
      <c r="S6" s="17">
        <f t="shared" si="13"/>
        <v>27</v>
      </c>
      <c r="T6" s="18">
        <f t="shared" si="8"/>
        <v>115</v>
      </c>
      <c r="U6" s="16">
        <f>VLOOKUP($C6,'[2]Men''s Foil'!$C$4:$AS$111,U$1-2,FALSE)</f>
        <v>27</v>
      </c>
      <c r="V6" s="17" t="str">
        <f t="shared" si="14"/>
        <v>np</v>
      </c>
      <c r="W6" s="18">
        <f t="shared" si="9"/>
        <v>0</v>
      </c>
      <c r="X6" s="16" t="str">
        <f>VLOOKUP($C6,'[2]Men''s Foil'!$C$4:$AS$111,X$1-2,FALSE)</f>
        <v>np</v>
      </c>
      <c r="Z6">
        <f>H6</f>
        <v>69</v>
      </c>
      <c r="AA6">
        <f>J6</f>
        <v>104</v>
      </c>
      <c r="AB6">
        <f>L6</f>
        <v>139.5</v>
      </c>
      <c r="AC6">
        <f>N6</f>
        <v>211</v>
      </c>
      <c r="AD6">
        <f>Q6</f>
        <v>0</v>
      </c>
      <c r="AE6">
        <f>T6</f>
        <v>115</v>
      </c>
      <c r="AF6">
        <f>W6</f>
        <v>0</v>
      </c>
      <c r="AH6" s="30"/>
    </row>
    <row r="7" spans="1:34" ht="13.5">
      <c r="A7" s="2" t="str">
        <f t="shared" si="0"/>
        <v>4</v>
      </c>
      <c r="B7" s="2" t="str">
        <f t="shared" si="10"/>
        <v> </v>
      </c>
      <c r="C7" s="26" t="s">
        <v>20</v>
      </c>
      <c r="D7" s="26">
        <v>1987</v>
      </c>
      <c r="E7" s="3">
        <f t="shared" si="1"/>
        <v>468</v>
      </c>
      <c r="F7" s="3">
        <f t="shared" si="2"/>
        <v>243</v>
      </c>
      <c r="G7" s="4">
        <v>15</v>
      </c>
      <c r="H7" s="5">
        <f t="shared" si="3"/>
        <v>101</v>
      </c>
      <c r="I7" s="4">
        <v>11</v>
      </c>
      <c r="J7" s="5">
        <f t="shared" si="4"/>
        <v>105</v>
      </c>
      <c r="K7" s="4">
        <v>7</v>
      </c>
      <c r="L7" s="5">
        <f t="shared" si="5"/>
        <v>138</v>
      </c>
      <c r="M7" s="17">
        <f t="shared" si="11"/>
        <v>32</v>
      </c>
      <c r="N7" s="18">
        <f t="shared" si="6"/>
        <v>110</v>
      </c>
      <c r="O7" s="16">
        <f>VLOOKUP($C7,'[2]Men''s Foil'!$C$4:$AS$111,O$1-2,FALSE)</f>
        <v>32</v>
      </c>
      <c r="P7" s="17" t="str">
        <f t="shared" si="12"/>
        <v>np</v>
      </c>
      <c r="Q7" s="18">
        <f t="shared" si="7"/>
        <v>0</v>
      </c>
      <c r="R7" s="16" t="str">
        <f>VLOOKUP($C7,'[2]Men''s Foil'!$C$4:$AS$111,R$1-2,FALSE)</f>
        <v>np</v>
      </c>
      <c r="S7" s="17" t="str">
        <f t="shared" si="13"/>
        <v>np</v>
      </c>
      <c r="T7" s="18">
        <f t="shared" si="8"/>
        <v>0</v>
      </c>
      <c r="U7" s="16" t="str">
        <f>VLOOKUP($C7,'[2]Men''s Foil'!$C$4:$AS$111,U$1-2,FALSE)</f>
        <v>np</v>
      </c>
      <c r="V7" s="17">
        <f t="shared" si="14"/>
        <v>27</v>
      </c>
      <c r="W7" s="18">
        <f t="shared" si="9"/>
        <v>115</v>
      </c>
      <c r="X7" s="16">
        <f>VLOOKUP($C7,'[2]Men''s Foil'!$C$4:$AS$111,X$1-2,FALSE)</f>
        <v>27</v>
      </c>
      <c r="Z7">
        <f aca="true" t="shared" si="15" ref="Z7:Z28">H7</f>
        <v>101</v>
      </c>
      <c r="AA7">
        <f aca="true" t="shared" si="16" ref="AA7:AA28">J7</f>
        <v>105</v>
      </c>
      <c r="AB7">
        <f aca="true" t="shared" si="17" ref="AB7:AB28">L7</f>
        <v>138</v>
      </c>
      <c r="AC7">
        <f aca="true" t="shared" si="18" ref="AC7:AC28">N7</f>
        <v>110</v>
      </c>
      <c r="AD7">
        <f aca="true" t="shared" si="19" ref="AD7:AD28">Q7</f>
        <v>0</v>
      </c>
      <c r="AE7">
        <f aca="true" t="shared" si="20" ref="AE7:AE28">T7</f>
        <v>0</v>
      </c>
      <c r="AF7">
        <f aca="true" t="shared" si="21" ref="AF7:AF28">W7</f>
        <v>115</v>
      </c>
      <c r="AH7" s="30"/>
    </row>
    <row r="8" spans="1:34" ht="13.5">
      <c r="A8" s="2" t="str">
        <f t="shared" si="0"/>
        <v>5</v>
      </c>
      <c r="B8" s="2" t="str">
        <f t="shared" si="10"/>
        <v> </v>
      </c>
      <c r="C8" s="26" t="s">
        <v>9</v>
      </c>
      <c r="D8" s="26">
        <v>1988</v>
      </c>
      <c r="E8" s="3">
        <f t="shared" si="1"/>
        <v>359</v>
      </c>
      <c r="F8" s="3">
        <f t="shared" si="2"/>
        <v>246</v>
      </c>
      <c r="G8" s="4">
        <v>5</v>
      </c>
      <c r="H8" s="5">
        <f t="shared" si="3"/>
        <v>140</v>
      </c>
      <c r="I8" s="4" t="s">
        <v>5</v>
      </c>
      <c r="J8" s="5">
        <f t="shared" si="4"/>
        <v>0</v>
      </c>
      <c r="K8" s="4">
        <v>9.33</v>
      </c>
      <c r="L8" s="5">
        <f t="shared" si="5"/>
        <v>106</v>
      </c>
      <c r="M8" s="17" t="str">
        <f t="shared" si="11"/>
        <v>np</v>
      </c>
      <c r="N8" s="18">
        <f t="shared" si="6"/>
        <v>0</v>
      </c>
      <c r="O8" s="16" t="str">
        <f>VLOOKUP($C8,'[2]Men''s Foil'!$C$4:$AS$111,O$1-2,FALSE)</f>
        <v>np</v>
      </c>
      <c r="P8" s="17">
        <f t="shared" si="12"/>
        <v>29</v>
      </c>
      <c r="Q8" s="18">
        <f t="shared" si="7"/>
        <v>113</v>
      </c>
      <c r="R8" s="16">
        <f>VLOOKUP($C8,'[2]Men''s Foil'!$C$4:$AS$111,R$1-2,FALSE)</f>
        <v>29</v>
      </c>
      <c r="S8" s="17" t="str">
        <f t="shared" si="13"/>
        <v>np</v>
      </c>
      <c r="T8" s="18">
        <f t="shared" si="8"/>
        <v>0</v>
      </c>
      <c r="U8" s="16" t="str">
        <f>VLOOKUP($C8,'[2]Men''s Foil'!$C$4:$AS$111,U$1-2,FALSE)</f>
        <v>np</v>
      </c>
      <c r="V8" s="17" t="str">
        <f t="shared" si="14"/>
        <v>np</v>
      </c>
      <c r="W8" s="18">
        <f t="shared" si="9"/>
        <v>0</v>
      </c>
      <c r="X8" s="16" t="str">
        <f>VLOOKUP($C8,'[2]Men''s Foil'!$C$4:$AS$111,X$1-2,FALSE)</f>
        <v>np</v>
      </c>
      <c r="Z8">
        <f t="shared" si="15"/>
        <v>140</v>
      </c>
      <c r="AA8">
        <f t="shared" si="16"/>
        <v>0</v>
      </c>
      <c r="AB8">
        <f t="shared" si="17"/>
        <v>106</v>
      </c>
      <c r="AC8">
        <f t="shared" si="18"/>
        <v>0</v>
      </c>
      <c r="AD8">
        <f t="shared" si="19"/>
        <v>113</v>
      </c>
      <c r="AE8">
        <f t="shared" si="20"/>
        <v>0</v>
      </c>
      <c r="AF8">
        <f t="shared" si="21"/>
        <v>0</v>
      </c>
      <c r="AH8" s="30"/>
    </row>
    <row r="9" spans="1:34" ht="13.5">
      <c r="A9" s="2" t="str">
        <f t="shared" si="0"/>
        <v>6</v>
      </c>
      <c r="B9" s="2" t="str">
        <f t="shared" si="10"/>
        <v> </v>
      </c>
      <c r="C9" s="26" t="s">
        <v>202</v>
      </c>
      <c r="D9" s="26">
        <v>1988</v>
      </c>
      <c r="E9" s="3">
        <f t="shared" si="1"/>
        <v>327.5</v>
      </c>
      <c r="F9" s="3">
        <f t="shared" si="2"/>
        <v>127.5</v>
      </c>
      <c r="G9" s="4">
        <v>27</v>
      </c>
      <c r="H9" s="5">
        <f t="shared" si="3"/>
        <v>60</v>
      </c>
      <c r="I9" s="4">
        <v>26.5</v>
      </c>
      <c r="J9" s="5">
        <f t="shared" si="4"/>
        <v>60.5</v>
      </c>
      <c r="K9" s="4">
        <v>20</v>
      </c>
      <c r="L9" s="5">
        <f t="shared" si="5"/>
        <v>67</v>
      </c>
      <c r="M9" s="17">
        <f t="shared" si="11"/>
        <v>17</v>
      </c>
      <c r="N9" s="18">
        <f t="shared" si="6"/>
        <v>140</v>
      </c>
      <c r="O9" s="16">
        <f>VLOOKUP($C9,'[2]Men''s Foil'!$C$4:$AS$111,O$1-2,FALSE)</f>
        <v>17</v>
      </c>
      <c r="P9" s="17" t="str">
        <f t="shared" si="12"/>
        <v>np</v>
      </c>
      <c r="Q9" s="18">
        <f t="shared" si="7"/>
        <v>0</v>
      </c>
      <c r="R9" s="16" t="str">
        <f>VLOOKUP($C9,'[2]Men''s Foil'!$C$4:$AS$111,R$1-2,FALSE)</f>
        <v>np</v>
      </c>
      <c r="S9" s="17" t="str">
        <f t="shared" si="13"/>
        <v>np</v>
      </c>
      <c r="T9" s="18">
        <f t="shared" si="8"/>
        <v>0</v>
      </c>
      <c r="U9" s="16" t="str">
        <f>VLOOKUP($C9,'[2]Men''s Foil'!$C$4:$AS$111,U$1-2,FALSE)</f>
        <v>np</v>
      </c>
      <c r="V9" s="17" t="str">
        <f t="shared" si="14"/>
        <v>np</v>
      </c>
      <c r="W9" s="18">
        <f t="shared" si="9"/>
        <v>0</v>
      </c>
      <c r="X9" s="16" t="str">
        <f>VLOOKUP($C9,'[2]Men''s Foil'!$C$4:$AS$111,X$1-2,FALSE)</f>
        <v>np</v>
      </c>
      <c r="Z9">
        <f t="shared" si="15"/>
        <v>60</v>
      </c>
      <c r="AA9">
        <f t="shared" si="16"/>
        <v>60.5</v>
      </c>
      <c r="AB9">
        <f t="shared" si="17"/>
        <v>67</v>
      </c>
      <c r="AC9">
        <f t="shared" si="18"/>
        <v>140</v>
      </c>
      <c r="AD9">
        <f t="shared" si="19"/>
        <v>0</v>
      </c>
      <c r="AE9">
        <f t="shared" si="20"/>
        <v>0</v>
      </c>
      <c r="AF9">
        <f t="shared" si="21"/>
        <v>0</v>
      </c>
      <c r="AH9" s="30"/>
    </row>
    <row r="10" spans="1:34" ht="13.5">
      <c r="A10" s="2" t="str">
        <f t="shared" si="0"/>
        <v>7</v>
      </c>
      <c r="B10" s="2" t="str">
        <f t="shared" si="10"/>
        <v> </v>
      </c>
      <c r="C10" s="26" t="s">
        <v>221</v>
      </c>
      <c r="D10" s="26">
        <v>1987</v>
      </c>
      <c r="E10" s="3">
        <f t="shared" si="1"/>
        <v>239.5</v>
      </c>
      <c r="F10" s="3">
        <f t="shared" si="2"/>
        <v>123</v>
      </c>
      <c r="G10" s="4" t="s">
        <v>5</v>
      </c>
      <c r="H10" s="5">
        <f t="shared" si="3"/>
        <v>0</v>
      </c>
      <c r="I10" s="4">
        <v>24</v>
      </c>
      <c r="J10" s="5">
        <f t="shared" si="4"/>
        <v>63</v>
      </c>
      <c r="K10" s="4">
        <v>27</v>
      </c>
      <c r="L10" s="5">
        <f t="shared" si="5"/>
        <v>60</v>
      </c>
      <c r="M10" s="17">
        <f t="shared" si="11"/>
        <v>25.5</v>
      </c>
      <c r="N10" s="18">
        <f t="shared" si="6"/>
        <v>116.5</v>
      </c>
      <c r="O10" s="16">
        <f>VLOOKUP($C10,'[2]Men''s Foil'!$C$4:$AS$111,O$1-2,FALSE)</f>
        <v>25.5</v>
      </c>
      <c r="P10" s="17" t="str">
        <f t="shared" si="12"/>
        <v>np</v>
      </c>
      <c r="Q10" s="18">
        <f t="shared" si="7"/>
        <v>0</v>
      </c>
      <c r="R10" s="16" t="str">
        <f>VLOOKUP($C10,'[2]Men''s Foil'!$C$4:$AS$111,R$1-2,FALSE)</f>
        <v>np</v>
      </c>
      <c r="S10" s="17" t="str">
        <f t="shared" si="13"/>
        <v>np</v>
      </c>
      <c r="T10" s="18">
        <f t="shared" si="8"/>
        <v>0</v>
      </c>
      <c r="U10" s="16" t="str">
        <f>VLOOKUP($C10,'[2]Men''s Foil'!$C$4:$AS$111,U$1-2,FALSE)</f>
        <v>np</v>
      </c>
      <c r="V10" s="17" t="str">
        <f t="shared" si="14"/>
        <v>np</v>
      </c>
      <c r="W10" s="18">
        <f t="shared" si="9"/>
        <v>0</v>
      </c>
      <c r="X10" s="16" t="str">
        <f>VLOOKUP($C10,'[2]Men''s Foil'!$C$4:$AS$111,X$1-2,FALSE)</f>
        <v>np</v>
      </c>
      <c r="Z10">
        <f t="shared" si="15"/>
        <v>0</v>
      </c>
      <c r="AA10">
        <f t="shared" si="16"/>
        <v>63</v>
      </c>
      <c r="AB10">
        <f t="shared" si="17"/>
        <v>60</v>
      </c>
      <c r="AC10">
        <f t="shared" si="18"/>
        <v>116.5</v>
      </c>
      <c r="AD10">
        <f t="shared" si="19"/>
        <v>0</v>
      </c>
      <c r="AE10">
        <f t="shared" si="20"/>
        <v>0</v>
      </c>
      <c r="AF10">
        <f t="shared" si="21"/>
        <v>0</v>
      </c>
      <c r="AH10" s="30"/>
    </row>
    <row r="11" spans="1:34" ht="13.5">
      <c r="A11" s="2" t="str">
        <f t="shared" si="0"/>
        <v>8</v>
      </c>
      <c r="B11" s="2" t="str">
        <f t="shared" si="10"/>
        <v> </v>
      </c>
      <c r="C11" s="26" t="s">
        <v>18</v>
      </c>
      <c r="D11" s="26">
        <v>1988</v>
      </c>
      <c r="E11" s="3">
        <f t="shared" si="1"/>
        <v>201</v>
      </c>
      <c r="F11" s="3">
        <f t="shared" si="2"/>
        <v>137</v>
      </c>
      <c r="G11" s="4">
        <v>23</v>
      </c>
      <c r="H11" s="5">
        <f t="shared" si="3"/>
        <v>64</v>
      </c>
      <c r="I11" s="4">
        <v>18</v>
      </c>
      <c r="J11" s="5">
        <f t="shared" si="4"/>
        <v>69</v>
      </c>
      <c r="K11" s="4">
        <v>19</v>
      </c>
      <c r="L11" s="5">
        <f t="shared" si="5"/>
        <v>68</v>
      </c>
      <c r="M11" s="17" t="str">
        <f t="shared" si="11"/>
        <v>np</v>
      </c>
      <c r="N11" s="18">
        <f t="shared" si="6"/>
        <v>0</v>
      </c>
      <c r="O11" s="16" t="e">
        <f>VLOOKUP($C11,'[2]Men''s Foil'!$C$4:$AS$111,O$1-2,FALSE)</f>
        <v>#N/A</v>
      </c>
      <c r="P11" s="17" t="str">
        <f t="shared" si="12"/>
        <v>np</v>
      </c>
      <c r="Q11" s="18">
        <f t="shared" si="7"/>
        <v>0</v>
      </c>
      <c r="R11" s="16" t="e">
        <f>VLOOKUP($C11,'[2]Men''s Foil'!$C$4:$AS$111,R$1-2,FALSE)</f>
        <v>#N/A</v>
      </c>
      <c r="S11" s="17" t="str">
        <f t="shared" si="13"/>
        <v>np</v>
      </c>
      <c r="T11" s="18">
        <f t="shared" si="8"/>
        <v>0</v>
      </c>
      <c r="U11" s="16" t="e">
        <f>VLOOKUP($C11,'[2]Men''s Foil'!$C$4:$AS$111,U$1-2,FALSE)</f>
        <v>#N/A</v>
      </c>
      <c r="V11" s="17" t="str">
        <f t="shared" si="14"/>
        <v>np</v>
      </c>
      <c r="W11" s="18">
        <f t="shared" si="9"/>
        <v>0</v>
      </c>
      <c r="X11" s="16" t="e">
        <f>VLOOKUP($C11,'[2]Men''s Foil'!$C$4:$AS$111,X$1-2,FALSE)</f>
        <v>#N/A</v>
      </c>
      <c r="Z11">
        <f t="shared" si="15"/>
        <v>64</v>
      </c>
      <c r="AA11">
        <f t="shared" si="16"/>
        <v>69</v>
      </c>
      <c r="AB11">
        <f t="shared" si="17"/>
        <v>68</v>
      </c>
      <c r="AC11">
        <f t="shared" si="18"/>
        <v>0</v>
      </c>
      <c r="AD11">
        <f t="shared" si="19"/>
        <v>0</v>
      </c>
      <c r="AE11">
        <f t="shared" si="20"/>
        <v>0</v>
      </c>
      <c r="AF11">
        <f t="shared" si="21"/>
        <v>0</v>
      </c>
      <c r="AH11" s="30"/>
    </row>
    <row r="12" spans="1:34" ht="13.5">
      <c r="A12" s="2" t="str">
        <f t="shared" si="0"/>
        <v>9</v>
      </c>
      <c r="B12" s="2" t="str">
        <f t="shared" si="10"/>
        <v>#</v>
      </c>
      <c r="C12" s="26" t="s">
        <v>17</v>
      </c>
      <c r="D12" s="26">
        <v>1989</v>
      </c>
      <c r="E12" s="3">
        <f t="shared" si="1"/>
        <v>188</v>
      </c>
      <c r="F12" s="3">
        <f t="shared" si="2"/>
        <v>126</v>
      </c>
      <c r="G12" s="4">
        <v>24</v>
      </c>
      <c r="H12" s="5">
        <f t="shared" si="3"/>
        <v>63</v>
      </c>
      <c r="I12" s="4">
        <v>25</v>
      </c>
      <c r="J12" s="5">
        <f t="shared" si="4"/>
        <v>62</v>
      </c>
      <c r="K12" s="4">
        <v>23.33</v>
      </c>
      <c r="L12" s="5">
        <f t="shared" si="5"/>
        <v>63</v>
      </c>
      <c r="M12" s="17" t="str">
        <f t="shared" si="11"/>
        <v>np</v>
      </c>
      <c r="N12" s="18">
        <f t="shared" si="6"/>
        <v>0</v>
      </c>
      <c r="O12" s="16" t="e">
        <f>VLOOKUP($C12,'[2]Men''s Foil'!$C$4:$AS$111,O$1-2,FALSE)</f>
        <v>#N/A</v>
      </c>
      <c r="P12" s="17" t="str">
        <f t="shared" si="12"/>
        <v>np</v>
      </c>
      <c r="Q12" s="18">
        <f t="shared" si="7"/>
        <v>0</v>
      </c>
      <c r="R12" s="16" t="e">
        <f>VLOOKUP($C12,'[2]Men''s Foil'!$C$4:$AS$111,R$1-2,FALSE)</f>
        <v>#N/A</v>
      </c>
      <c r="S12" s="17" t="str">
        <f t="shared" si="13"/>
        <v>np</v>
      </c>
      <c r="T12" s="18">
        <f t="shared" si="8"/>
        <v>0</v>
      </c>
      <c r="U12" s="16" t="e">
        <f>VLOOKUP($C12,'[2]Men''s Foil'!$C$4:$AS$111,U$1-2,FALSE)</f>
        <v>#N/A</v>
      </c>
      <c r="V12" s="17" t="str">
        <f t="shared" si="14"/>
        <v>np</v>
      </c>
      <c r="W12" s="18">
        <f t="shared" si="9"/>
        <v>0</v>
      </c>
      <c r="X12" s="16" t="e">
        <f>VLOOKUP($C12,'[2]Men''s Foil'!$C$4:$AS$111,X$1-2,FALSE)</f>
        <v>#N/A</v>
      </c>
      <c r="Z12">
        <f t="shared" si="15"/>
        <v>63</v>
      </c>
      <c r="AA12">
        <f t="shared" si="16"/>
        <v>62</v>
      </c>
      <c r="AB12">
        <f t="shared" si="17"/>
        <v>63</v>
      </c>
      <c r="AC12">
        <f t="shared" si="18"/>
        <v>0</v>
      </c>
      <c r="AD12">
        <f t="shared" si="19"/>
        <v>0</v>
      </c>
      <c r="AE12">
        <f t="shared" si="20"/>
        <v>0</v>
      </c>
      <c r="AF12">
        <f t="shared" si="21"/>
        <v>0</v>
      </c>
      <c r="AH12" s="30"/>
    </row>
    <row r="13" spans="1:34" ht="13.5">
      <c r="A13" s="2" t="str">
        <f t="shared" si="0"/>
        <v>10</v>
      </c>
      <c r="B13" s="2" t="str">
        <f t="shared" si="10"/>
        <v> </v>
      </c>
      <c r="C13" s="26" t="s">
        <v>44</v>
      </c>
      <c r="D13" s="26">
        <v>1988</v>
      </c>
      <c r="E13" s="3">
        <f t="shared" si="1"/>
        <v>138.5</v>
      </c>
      <c r="F13" s="3">
        <f t="shared" si="2"/>
        <v>138.5</v>
      </c>
      <c r="G13" s="4" t="s">
        <v>5</v>
      </c>
      <c r="H13" s="5">
        <f t="shared" si="3"/>
        <v>0</v>
      </c>
      <c r="I13" s="4">
        <v>6.5</v>
      </c>
      <c r="J13" s="5">
        <f t="shared" si="4"/>
        <v>138.5</v>
      </c>
      <c r="K13" s="4" t="s">
        <v>5</v>
      </c>
      <c r="L13" s="5">
        <f t="shared" si="5"/>
        <v>0</v>
      </c>
      <c r="M13" s="17" t="str">
        <f t="shared" si="11"/>
        <v>np</v>
      </c>
      <c r="N13" s="18">
        <f t="shared" si="6"/>
        <v>0</v>
      </c>
      <c r="O13" s="16" t="e">
        <f>VLOOKUP($C13,'[2]Men''s Foil'!$C$4:$AS$111,O$1-2,FALSE)</f>
        <v>#N/A</v>
      </c>
      <c r="P13" s="17" t="str">
        <f t="shared" si="12"/>
        <v>np</v>
      </c>
      <c r="Q13" s="18">
        <f t="shared" si="7"/>
        <v>0</v>
      </c>
      <c r="R13" s="16" t="e">
        <f>VLOOKUP($C13,'[2]Men''s Foil'!$C$4:$AS$111,R$1-2,FALSE)</f>
        <v>#N/A</v>
      </c>
      <c r="S13" s="17" t="str">
        <f t="shared" si="13"/>
        <v>np</v>
      </c>
      <c r="T13" s="18">
        <f t="shared" si="8"/>
        <v>0</v>
      </c>
      <c r="U13" s="16" t="e">
        <f>VLOOKUP($C13,'[2]Men''s Foil'!$C$4:$AS$111,U$1-2,FALSE)</f>
        <v>#N/A</v>
      </c>
      <c r="V13" s="17" t="str">
        <f t="shared" si="14"/>
        <v>np</v>
      </c>
      <c r="W13" s="18">
        <f t="shared" si="9"/>
        <v>0</v>
      </c>
      <c r="X13" s="16" t="e">
        <f>VLOOKUP($C13,'[2]Men''s Foil'!$C$4:$AS$111,X$1-2,FALSE)</f>
        <v>#N/A</v>
      </c>
      <c r="Z13">
        <f t="shared" si="15"/>
        <v>0</v>
      </c>
      <c r="AA13">
        <f t="shared" si="16"/>
        <v>138.5</v>
      </c>
      <c r="AB13">
        <f t="shared" si="17"/>
        <v>0</v>
      </c>
      <c r="AC13">
        <f t="shared" si="18"/>
        <v>0</v>
      </c>
      <c r="AD13">
        <f t="shared" si="19"/>
        <v>0</v>
      </c>
      <c r="AE13">
        <f t="shared" si="20"/>
        <v>0</v>
      </c>
      <c r="AF13">
        <f t="shared" si="21"/>
        <v>0</v>
      </c>
      <c r="AH13" s="30"/>
    </row>
    <row r="14" spans="1:34" ht="13.5">
      <c r="A14" s="2" t="str">
        <f t="shared" si="0"/>
        <v>11</v>
      </c>
      <c r="B14" s="2" t="str">
        <f t="shared" si="10"/>
        <v> </v>
      </c>
      <c r="C14" s="26" t="s">
        <v>220</v>
      </c>
      <c r="D14" s="26">
        <v>1987</v>
      </c>
      <c r="E14" s="3">
        <f t="shared" si="1"/>
        <v>133</v>
      </c>
      <c r="F14" s="3">
        <f t="shared" si="2"/>
        <v>133</v>
      </c>
      <c r="G14" s="4" t="s">
        <v>5</v>
      </c>
      <c r="H14" s="5">
        <f t="shared" si="3"/>
        <v>0</v>
      </c>
      <c r="I14" s="4">
        <v>19</v>
      </c>
      <c r="J14" s="5">
        <f t="shared" si="4"/>
        <v>68</v>
      </c>
      <c r="K14" s="4">
        <v>22</v>
      </c>
      <c r="L14" s="5">
        <f t="shared" si="5"/>
        <v>65</v>
      </c>
      <c r="M14" s="17" t="str">
        <f t="shared" si="11"/>
        <v>np</v>
      </c>
      <c r="N14" s="18">
        <f t="shared" si="6"/>
        <v>0</v>
      </c>
      <c r="O14" s="16" t="e">
        <f>VLOOKUP($C14,'[2]Men''s Foil'!$C$4:$AS$111,O$1-2,FALSE)</f>
        <v>#N/A</v>
      </c>
      <c r="P14" s="17" t="str">
        <f t="shared" si="12"/>
        <v>np</v>
      </c>
      <c r="Q14" s="18">
        <f t="shared" si="7"/>
        <v>0</v>
      </c>
      <c r="R14" s="16" t="e">
        <f>VLOOKUP($C14,'[2]Men''s Foil'!$C$4:$AS$111,R$1-2,FALSE)</f>
        <v>#N/A</v>
      </c>
      <c r="S14" s="17" t="str">
        <f t="shared" si="13"/>
        <v>np</v>
      </c>
      <c r="T14" s="18">
        <f t="shared" si="8"/>
        <v>0</v>
      </c>
      <c r="U14" s="16" t="e">
        <f>VLOOKUP($C14,'[2]Men''s Foil'!$C$4:$AS$111,U$1-2,FALSE)</f>
        <v>#N/A</v>
      </c>
      <c r="V14" s="17" t="str">
        <f t="shared" si="14"/>
        <v>np</v>
      </c>
      <c r="W14" s="18">
        <f t="shared" si="9"/>
        <v>0</v>
      </c>
      <c r="X14" s="16" t="e">
        <f>VLOOKUP($C14,'[2]Men''s Foil'!$C$4:$AS$111,X$1-2,FALSE)</f>
        <v>#N/A</v>
      </c>
      <c r="Z14">
        <f t="shared" si="15"/>
        <v>0</v>
      </c>
      <c r="AA14">
        <f t="shared" si="16"/>
        <v>68</v>
      </c>
      <c r="AB14">
        <f t="shared" si="17"/>
        <v>65</v>
      </c>
      <c r="AC14">
        <f t="shared" si="18"/>
        <v>0</v>
      </c>
      <c r="AD14">
        <f t="shared" si="19"/>
        <v>0</v>
      </c>
      <c r="AE14">
        <f t="shared" si="20"/>
        <v>0</v>
      </c>
      <c r="AF14">
        <f t="shared" si="21"/>
        <v>0</v>
      </c>
      <c r="AH14" s="30"/>
    </row>
    <row r="15" spans="1:34" ht="13.5">
      <c r="A15" s="2" t="str">
        <f t="shared" si="0"/>
        <v>12</v>
      </c>
      <c r="B15" s="2" t="str">
        <f t="shared" si="10"/>
        <v> </v>
      </c>
      <c r="C15" s="26" t="s">
        <v>218</v>
      </c>
      <c r="D15" s="26">
        <v>1987</v>
      </c>
      <c r="E15" s="3">
        <f t="shared" si="1"/>
        <v>103</v>
      </c>
      <c r="F15" s="3">
        <f t="shared" si="2"/>
        <v>103</v>
      </c>
      <c r="G15" s="4" t="s">
        <v>5</v>
      </c>
      <c r="H15" s="5">
        <f t="shared" si="3"/>
        <v>0</v>
      </c>
      <c r="I15" s="4">
        <v>13</v>
      </c>
      <c r="J15" s="5">
        <f t="shared" si="4"/>
        <v>103</v>
      </c>
      <c r="K15" s="4" t="s">
        <v>5</v>
      </c>
      <c r="L15" s="5">
        <f t="shared" si="5"/>
        <v>0</v>
      </c>
      <c r="M15" s="17" t="str">
        <f t="shared" si="11"/>
        <v>np</v>
      </c>
      <c r="N15" s="18">
        <f t="shared" si="6"/>
        <v>0</v>
      </c>
      <c r="O15" s="16" t="e">
        <f>VLOOKUP($C15,'[2]Men''s Foil'!$C$4:$AS$111,O$1-2,FALSE)</f>
        <v>#N/A</v>
      </c>
      <c r="P15" s="17" t="str">
        <f t="shared" si="12"/>
        <v>np</v>
      </c>
      <c r="Q15" s="18">
        <f t="shared" si="7"/>
        <v>0</v>
      </c>
      <c r="R15" s="16" t="e">
        <f>VLOOKUP($C15,'[2]Men''s Foil'!$C$4:$AS$111,R$1-2,FALSE)</f>
        <v>#N/A</v>
      </c>
      <c r="S15" s="17" t="str">
        <f t="shared" si="13"/>
        <v>np</v>
      </c>
      <c r="T15" s="18">
        <f t="shared" si="8"/>
        <v>0</v>
      </c>
      <c r="U15" s="16" t="e">
        <f>VLOOKUP($C15,'[2]Men''s Foil'!$C$4:$AS$111,U$1-2,FALSE)</f>
        <v>#N/A</v>
      </c>
      <c r="V15" s="17" t="str">
        <f t="shared" si="14"/>
        <v>np</v>
      </c>
      <c r="W15" s="18">
        <f t="shared" si="9"/>
        <v>0</v>
      </c>
      <c r="X15" s="16" t="e">
        <f>VLOOKUP($C15,'[2]Men''s Foil'!$C$4:$AS$111,X$1-2,FALSE)</f>
        <v>#N/A</v>
      </c>
      <c r="Z15">
        <f t="shared" si="15"/>
        <v>0</v>
      </c>
      <c r="AA15">
        <f t="shared" si="16"/>
        <v>103</v>
      </c>
      <c r="AB15">
        <f t="shared" si="17"/>
        <v>0</v>
      </c>
      <c r="AC15">
        <f t="shared" si="18"/>
        <v>0</v>
      </c>
      <c r="AD15">
        <f t="shared" si="19"/>
        <v>0</v>
      </c>
      <c r="AE15">
        <f t="shared" si="20"/>
        <v>0</v>
      </c>
      <c r="AF15">
        <f t="shared" si="21"/>
        <v>0</v>
      </c>
      <c r="AH15" s="30"/>
    </row>
    <row r="16" spans="1:34" ht="13.5">
      <c r="A16" s="2" t="str">
        <f t="shared" si="0"/>
        <v>13T</v>
      </c>
      <c r="B16" s="2" t="str">
        <f t="shared" si="10"/>
        <v> </v>
      </c>
      <c r="C16" s="26" t="s">
        <v>11</v>
      </c>
      <c r="D16" s="26">
        <v>1987</v>
      </c>
      <c r="E16" s="3">
        <f t="shared" si="1"/>
        <v>100</v>
      </c>
      <c r="F16" s="3">
        <f t="shared" si="2"/>
        <v>100</v>
      </c>
      <c r="G16" s="4">
        <v>16</v>
      </c>
      <c r="H16" s="5">
        <f t="shared" si="3"/>
        <v>100</v>
      </c>
      <c r="I16" s="4" t="s">
        <v>5</v>
      </c>
      <c r="J16" s="5">
        <f t="shared" si="4"/>
        <v>0</v>
      </c>
      <c r="K16" s="4" t="s">
        <v>5</v>
      </c>
      <c r="L16" s="5">
        <f t="shared" si="5"/>
        <v>0</v>
      </c>
      <c r="M16" s="17" t="str">
        <f t="shared" si="11"/>
        <v>np</v>
      </c>
      <c r="N16" s="18">
        <f t="shared" si="6"/>
        <v>0</v>
      </c>
      <c r="O16" s="16" t="e">
        <f>VLOOKUP($C16,'[2]Men''s Foil'!$C$4:$AS$111,O$1-2,FALSE)</f>
        <v>#N/A</v>
      </c>
      <c r="P16" s="17" t="str">
        <f t="shared" si="12"/>
        <v>np</v>
      </c>
      <c r="Q16" s="18">
        <f t="shared" si="7"/>
        <v>0</v>
      </c>
      <c r="R16" s="16" t="e">
        <f>VLOOKUP($C16,'[2]Men''s Foil'!$C$4:$AS$111,R$1-2,FALSE)</f>
        <v>#N/A</v>
      </c>
      <c r="S16" s="17" t="str">
        <f t="shared" si="13"/>
        <v>np</v>
      </c>
      <c r="T16" s="18">
        <f t="shared" si="8"/>
        <v>0</v>
      </c>
      <c r="U16" s="16" t="e">
        <f>VLOOKUP($C16,'[2]Men''s Foil'!$C$4:$AS$111,U$1-2,FALSE)</f>
        <v>#N/A</v>
      </c>
      <c r="V16" s="17" t="str">
        <f t="shared" si="14"/>
        <v>np</v>
      </c>
      <c r="W16" s="18">
        <f t="shared" si="9"/>
        <v>0</v>
      </c>
      <c r="X16" s="16" t="e">
        <f>VLOOKUP($C16,'[2]Men''s Foil'!$C$4:$AS$111,X$1-2,FALSE)</f>
        <v>#N/A</v>
      </c>
      <c r="Z16">
        <f t="shared" si="15"/>
        <v>100</v>
      </c>
      <c r="AA16">
        <f t="shared" si="16"/>
        <v>0</v>
      </c>
      <c r="AB16">
        <f t="shared" si="17"/>
        <v>0</v>
      </c>
      <c r="AC16">
        <f t="shared" si="18"/>
        <v>0</v>
      </c>
      <c r="AD16">
        <f t="shared" si="19"/>
        <v>0</v>
      </c>
      <c r="AE16">
        <f t="shared" si="20"/>
        <v>0</v>
      </c>
      <c r="AF16">
        <f t="shared" si="21"/>
        <v>0</v>
      </c>
      <c r="AH16" s="30"/>
    </row>
    <row r="17" spans="1:34" ht="13.5">
      <c r="A17" s="2" t="str">
        <f t="shared" si="0"/>
        <v>13T</v>
      </c>
      <c r="B17" s="2" t="str">
        <f t="shared" si="10"/>
        <v> </v>
      </c>
      <c r="C17" s="26" t="s">
        <v>219</v>
      </c>
      <c r="D17" s="26">
        <v>1987</v>
      </c>
      <c r="E17" s="3">
        <f t="shared" si="1"/>
        <v>100</v>
      </c>
      <c r="F17" s="3">
        <f t="shared" si="2"/>
        <v>100</v>
      </c>
      <c r="G17" s="4" t="s">
        <v>5</v>
      </c>
      <c r="H17" s="5">
        <f t="shared" si="3"/>
        <v>0</v>
      </c>
      <c r="I17" s="4">
        <v>16</v>
      </c>
      <c r="J17" s="5">
        <f t="shared" si="4"/>
        <v>100</v>
      </c>
      <c r="K17" s="4" t="s">
        <v>5</v>
      </c>
      <c r="L17" s="5">
        <f t="shared" si="5"/>
        <v>0</v>
      </c>
      <c r="M17" s="17" t="str">
        <f t="shared" si="11"/>
        <v>np</v>
      </c>
      <c r="N17" s="18">
        <f t="shared" si="6"/>
        <v>0</v>
      </c>
      <c r="O17" s="16" t="e">
        <f>VLOOKUP($C17,'[2]Men''s Foil'!$C$4:$AS$111,O$1-2,FALSE)</f>
        <v>#N/A</v>
      </c>
      <c r="P17" s="17" t="str">
        <f t="shared" si="12"/>
        <v>np</v>
      </c>
      <c r="Q17" s="18">
        <f t="shared" si="7"/>
        <v>0</v>
      </c>
      <c r="R17" s="16" t="e">
        <f>VLOOKUP($C17,'[2]Men''s Foil'!$C$4:$AS$111,R$1-2,FALSE)</f>
        <v>#N/A</v>
      </c>
      <c r="S17" s="17" t="str">
        <f t="shared" si="13"/>
        <v>np</v>
      </c>
      <c r="T17" s="18">
        <f t="shared" si="8"/>
        <v>0</v>
      </c>
      <c r="U17" s="16" t="e">
        <f>VLOOKUP($C17,'[2]Men''s Foil'!$C$4:$AS$111,U$1-2,FALSE)</f>
        <v>#N/A</v>
      </c>
      <c r="V17" s="17" t="str">
        <f t="shared" si="14"/>
        <v>np</v>
      </c>
      <c r="W17" s="18">
        <f t="shared" si="9"/>
        <v>0</v>
      </c>
      <c r="X17" s="16" t="e">
        <f>VLOOKUP($C17,'[2]Men''s Foil'!$C$4:$AS$111,X$1-2,FALSE)</f>
        <v>#N/A</v>
      </c>
      <c r="Z17">
        <f t="shared" si="15"/>
        <v>0</v>
      </c>
      <c r="AA17">
        <f t="shared" si="16"/>
        <v>100</v>
      </c>
      <c r="AB17">
        <f t="shared" si="17"/>
        <v>0</v>
      </c>
      <c r="AC17">
        <f t="shared" si="18"/>
        <v>0</v>
      </c>
      <c r="AD17">
        <f t="shared" si="19"/>
        <v>0</v>
      </c>
      <c r="AE17">
        <f t="shared" si="20"/>
        <v>0</v>
      </c>
      <c r="AF17">
        <f t="shared" si="21"/>
        <v>0</v>
      </c>
      <c r="AH17" s="30"/>
    </row>
    <row r="18" spans="1:34" ht="13.5">
      <c r="A18" s="2" t="str">
        <f t="shared" si="0"/>
        <v>15T</v>
      </c>
      <c r="B18" s="2" t="str">
        <f>IF(D18&gt;=U13Cutoff,"#"," ")</f>
        <v> </v>
      </c>
      <c r="C18" s="26" t="s">
        <v>146</v>
      </c>
      <c r="D18" s="26">
        <v>1987</v>
      </c>
      <c r="E18" s="3">
        <f t="shared" si="1"/>
        <v>66</v>
      </c>
      <c r="F18" s="3">
        <f t="shared" si="2"/>
        <v>66</v>
      </c>
      <c r="G18" s="4">
        <v>21</v>
      </c>
      <c r="H18" s="5">
        <f t="shared" si="3"/>
        <v>66</v>
      </c>
      <c r="I18" s="4" t="s">
        <v>5</v>
      </c>
      <c r="J18" s="5">
        <f t="shared" si="4"/>
        <v>0</v>
      </c>
      <c r="K18" s="4" t="s">
        <v>5</v>
      </c>
      <c r="L18" s="5">
        <f t="shared" si="5"/>
        <v>0</v>
      </c>
      <c r="M18" s="17" t="str">
        <f>IF(ISERROR(O18),"np",O18)</f>
        <v>np</v>
      </c>
      <c r="N18" s="18">
        <f t="shared" si="6"/>
        <v>0</v>
      </c>
      <c r="O18" s="16" t="e">
        <f>VLOOKUP($C18,'[2]Men''s Foil'!$C$4:$AS$111,O$1-2,FALSE)</f>
        <v>#N/A</v>
      </c>
      <c r="P18" s="17" t="str">
        <f>IF(ISERROR(R18),"np",R18)</f>
        <v>np</v>
      </c>
      <c r="Q18" s="18">
        <f t="shared" si="7"/>
        <v>0</v>
      </c>
      <c r="R18" s="16" t="e">
        <f>VLOOKUP($C18,'[2]Men''s Foil'!$C$4:$AS$111,R$1-2,FALSE)</f>
        <v>#N/A</v>
      </c>
      <c r="S18" s="17" t="str">
        <f>IF(ISERROR(U18),"np",U18)</f>
        <v>np</v>
      </c>
      <c r="T18" s="18">
        <f t="shared" si="8"/>
        <v>0</v>
      </c>
      <c r="U18" s="16" t="e">
        <f>VLOOKUP($C18,'[2]Men''s Foil'!$C$4:$AS$111,U$1-2,FALSE)</f>
        <v>#N/A</v>
      </c>
      <c r="V18" s="17" t="str">
        <f>IF(ISERROR(X18),"np",X18)</f>
        <v>np</v>
      </c>
      <c r="W18" s="18">
        <f t="shared" si="9"/>
        <v>0</v>
      </c>
      <c r="X18" s="16" t="e">
        <f>VLOOKUP($C18,'[2]Men''s Foil'!$C$4:$AS$111,X$1-2,FALSE)</f>
        <v>#N/A</v>
      </c>
      <c r="Z18">
        <f t="shared" si="15"/>
        <v>66</v>
      </c>
      <c r="AA18">
        <f t="shared" si="16"/>
        <v>0</v>
      </c>
      <c r="AB18">
        <f t="shared" si="17"/>
        <v>0</v>
      </c>
      <c r="AC18">
        <f t="shared" si="18"/>
        <v>0</v>
      </c>
      <c r="AD18">
        <f t="shared" si="19"/>
        <v>0</v>
      </c>
      <c r="AE18">
        <f t="shared" si="20"/>
        <v>0</v>
      </c>
      <c r="AF18">
        <f t="shared" si="21"/>
        <v>0</v>
      </c>
      <c r="AH18" s="30"/>
    </row>
    <row r="19" spans="1:34" ht="13.5">
      <c r="A19" s="2" t="str">
        <f t="shared" si="0"/>
        <v>15T</v>
      </c>
      <c r="B19" s="2" t="str">
        <f t="shared" si="10"/>
        <v> </v>
      </c>
      <c r="C19" s="26" t="s">
        <v>123</v>
      </c>
      <c r="D19" s="26">
        <v>1988</v>
      </c>
      <c r="E19" s="3">
        <f t="shared" si="1"/>
        <v>66</v>
      </c>
      <c r="F19" s="3">
        <f t="shared" si="2"/>
        <v>66</v>
      </c>
      <c r="G19" s="4" t="s">
        <v>5</v>
      </c>
      <c r="H19" s="5">
        <f t="shared" si="3"/>
        <v>0</v>
      </c>
      <c r="I19" s="4" t="s">
        <v>5</v>
      </c>
      <c r="J19" s="5">
        <f t="shared" si="4"/>
        <v>0</v>
      </c>
      <c r="K19" s="4">
        <v>21</v>
      </c>
      <c r="L19" s="5">
        <f t="shared" si="5"/>
        <v>66</v>
      </c>
      <c r="M19" s="17" t="str">
        <f t="shared" si="11"/>
        <v>np</v>
      </c>
      <c r="N19" s="18">
        <f t="shared" si="6"/>
        <v>0</v>
      </c>
      <c r="O19" s="16" t="e">
        <f>VLOOKUP($C19,'[2]Men''s Foil'!$C$4:$AS$111,O$1-2,FALSE)</f>
        <v>#N/A</v>
      </c>
      <c r="P19" s="17" t="str">
        <f t="shared" si="12"/>
        <v>np</v>
      </c>
      <c r="Q19" s="18">
        <f t="shared" si="7"/>
        <v>0</v>
      </c>
      <c r="R19" s="16" t="e">
        <f>VLOOKUP($C19,'[2]Men''s Foil'!$C$4:$AS$111,R$1-2,FALSE)</f>
        <v>#N/A</v>
      </c>
      <c r="S19" s="17" t="str">
        <f t="shared" si="13"/>
        <v>np</v>
      </c>
      <c r="T19" s="18">
        <f t="shared" si="8"/>
        <v>0</v>
      </c>
      <c r="U19" s="16" t="e">
        <f>VLOOKUP($C19,'[2]Men''s Foil'!$C$4:$AS$111,U$1-2,FALSE)</f>
        <v>#N/A</v>
      </c>
      <c r="V19" s="17" t="str">
        <f t="shared" si="14"/>
        <v>np</v>
      </c>
      <c r="W19" s="18">
        <f t="shared" si="9"/>
        <v>0</v>
      </c>
      <c r="X19" s="16" t="e">
        <f>VLOOKUP($C19,'[2]Men''s Foil'!$C$4:$AS$111,X$1-2,FALSE)</f>
        <v>#N/A</v>
      </c>
      <c r="Z19">
        <f t="shared" si="15"/>
        <v>0</v>
      </c>
      <c r="AA19">
        <f t="shared" si="16"/>
        <v>0</v>
      </c>
      <c r="AB19">
        <f t="shared" si="17"/>
        <v>66</v>
      </c>
      <c r="AC19">
        <f t="shared" si="18"/>
        <v>0</v>
      </c>
      <c r="AD19">
        <f t="shared" si="19"/>
        <v>0</v>
      </c>
      <c r="AE19">
        <f t="shared" si="20"/>
        <v>0</v>
      </c>
      <c r="AF19">
        <f t="shared" si="21"/>
        <v>0</v>
      </c>
      <c r="AH19" s="30"/>
    </row>
    <row r="20" spans="1:34" ht="13.5">
      <c r="A20" s="2" t="str">
        <f t="shared" si="0"/>
        <v>17</v>
      </c>
      <c r="B20" s="2" t="str">
        <f t="shared" si="10"/>
        <v>#</v>
      </c>
      <c r="C20" s="26" t="s">
        <v>79</v>
      </c>
      <c r="D20" s="26">
        <v>1989</v>
      </c>
      <c r="E20" s="3">
        <f t="shared" si="1"/>
        <v>64.5</v>
      </c>
      <c r="F20" s="3">
        <f t="shared" si="2"/>
        <v>64.5</v>
      </c>
      <c r="G20" s="4" t="s">
        <v>5</v>
      </c>
      <c r="H20" s="5">
        <f t="shared" si="3"/>
        <v>0</v>
      </c>
      <c r="I20" s="4">
        <v>22.5</v>
      </c>
      <c r="J20" s="5">
        <f t="shared" si="4"/>
        <v>64.5</v>
      </c>
      <c r="K20" s="4" t="s">
        <v>5</v>
      </c>
      <c r="L20" s="5">
        <f t="shared" si="5"/>
        <v>0</v>
      </c>
      <c r="M20" s="17" t="str">
        <f t="shared" si="11"/>
        <v>np</v>
      </c>
      <c r="N20" s="18">
        <f t="shared" si="6"/>
        <v>0</v>
      </c>
      <c r="O20" s="16" t="e">
        <f>VLOOKUP($C20,'[2]Men''s Foil'!$C$4:$AS$111,O$1-2,FALSE)</f>
        <v>#N/A</v>
      </c>
      <c r="P20" s="17" t="str">
        <f t="shared" si="12"/>
        <v>np</v>
      </c>
      <c r="Q20" s="18">
        <f t="shared" si="7"/>
        <v>0</v>
      </c>
      <c r="R20" s="16" t="e">
        <f>VLOOKUP($C20,'[2]Men''s Foil'!$C$4:$AS$111,R$1-2,FALSE)</f>
        <v>#N/A</v>
      </c>
      <c r="S20" s="17" t="str">
        <f t="shared" si="13"/>
        <v>np</v>
      </c>
      <c r="T20" s="18">
        <f t="shared" si="8"/>
        <v>0</v>
      </c>
      <c r="U20" s="16" t="e">
        <f>VLOOKUP($C20,'[2]Men''s Foil'!$C$4:$AS$111,U$1-2,FALSE)</f>
        <v>#N/A</v>
      </c>
      <c r="V20" s="17" t="str">
        <f t="shared" si="14"/>
        <v>np</v>
      </c>
      <c r="W20" s="18">
        <f t="shared" si="9"/>
        <v>0</v>
      </c>
      <c r="X20" s="16" t="e">
        <f>VLOOKUP($C20,'[2]Men''s Foil'!$C$4:$AS$111,X$1-2,FALSE)</f>
        <v>#N/A</v>
      </c>
      <c r="Z20">
        <f t="shared" si="15"/>
        <v>0</v>
      </c>
      <c r="AA20">
        <f t="shared" si="16"/>
        <v>64.5</v>
      </c>
      <c r="AB20">
        <f t="shared" si="17"/>
        <v>0</v>
      </c>
      <c r="AC20">
        <f t="shared" si="18"/>
        <v>0</v>
      </c>
      <c r="AD20">
        <f t="shared" si="19"/>
        <v>0</v>
      </c>
      <c r="AE20">
        <f t="shared" si="20"/>
        <v>0</v>
      </c>
      <c r="AF20">
        <f t="shared" si="21"/>
        <v>0</v>
      </c>
      <c r="AH20" s="30"/>
    </row>
    <row r="21" spans="1:34" ht="13.5">
      <c r="A21" s="2" t="str">
        <f t="shared" si="0"/>
        <v>18</v>
      </c>
      <c r="B21" s="2" t="str">
        <f t="shared" si="10"/>
        <v> </v>
      </c>
      <c r="C21" s="26" t="s">
        <v>69</v>
      </c>
      <c r="D21" s="26">
        <v>1987</v>
      </c>
      <c r="E21" s="3">
        <f t="shared" si="1"/>
        <v>61</v>
      </c>
      <c r="F21" s="3">
        <f t="shared" si="2"/>
        <v>61</v>
      </c>
      <c r="G21" s="4">
        <v>26</v>
      </c>
      <c r="H21" s="5">
        <f t="shared" si="3"/>
        <v>61</v>
      </c>
      <c r="I21" s="4" t="s">
        <v>5</v>
      </c>
      <c r="J21" s="5">
        <f t="shared" si="4"/>
        <v>0</v>
      </c>
      <c r="K21" s="4" t="s">
        <v>5</v>
      </c>
      <c r="L21" s="5">
        <f t="shared" si="5"/>
        <v>0</v>
      </c>
      <c r="M21" s="17" t="str">
        <f t="shared" si="11"/>
        <v>np</v>
      </c>
      <c r="N21" s="18">
        <f t="shared" si="6"/>
        <v>0</v>
      </c>
      <c r="O21" s="16" t="e">
        <f>VLOOKUP($C21,'[2]Men''s Foil'!$C$4:$AS$111,O$1-2,FALSE)</f>
        <v>#N/A</v>
      </c>
      <c r="P21" s="17" t="str">
        <f t="shared" si="12"/>
        <v>np</v>
      </c>
      <c r="Q21" s="18">
        <f t="shared" si="7"/>
        <v>0</v>
      </c>
      <c r="R21" s="16" t="e">
        <f>VLOOKUP($C21,'[2]Men''s Foil'!$C$4:$AS$111,R$1-2,FALSE)</f>
        <v>#N/A</v>
      </c>
      <c r="S21" s="17" t="str">
        <f t="shared" si="13"/>
        <v>np</v>
      </c>
      <c r="T21" s="18">
        <f t="shared" si="8"/>
        <v>0</v>
      </c>
      <c r="U21" s="16" t="e">
        <f>VLOOKUP($C21,'[2]Men''s Foil'!$C$4:$AS$111,U$1-2,FALSE)</f>
        <v>#N/A</v>
      </c>
      <c r="V21" s="17" t="str">
        <f t="shared" si="14"/>
        <v>np</v>
      </c>
      <c r="W21" s="18">
        <f t="shared" si="9"/>
        <v>0</v>
      </c>
      <c r="X21" s="16" t="e">
        <f>VLOOKUP($C21,'[2]Men''s Foil'!$C$4:$AS$111,X$1-2,FALSE)</f>
        <v>#N/A</v>
      </c>
      <c r="Z21">
        <f t="shared" si="15"/>
        <v>61</v>
      </c>
      <c r="AA21">
        <f t="shared" si="16"/>
        <v>0</v>
      </c>
      <c r="AB21">
        <f t="shared" si="17"/>
        <v>0</v>
      </c>
      <c r="AC21">
        <f t="shared" si="18"/>
        <v>0</v>
      </c>
      <c r="AD21">
        <f t="shared" si="19"/>
        <v>0</v>
      </c>
      <c r="AE21">
        <f t="shared" si="20"/>
        <v>0</v>
      </c>
      <c r="AF21">
        <f t="shared" si="21"/>
        <v>0</v>
      </c>
      <c r="AH21" s="30"/>
    </row>
    <row r="22" spans="1:34" ht="13.5">
      <c r="A22" s="2" t="str">
        <f t="shared" si="0"/>
        <v>19T</v>
      </c>
      <c r="B22" s="2" t="str">
        <f t="shared" si="10"/>
        <v> </v>
      </c>
      <c r="C22" s="26" t="s">
        <v>149</v>
      </c>
      <c r="D22" s="26">
        <v>1987</v>
      </c>
      <c r="E22" s="3">
        <f t="shared" si="1"/>
        <v>58</v>
      </c>
      <c r="F22" s="3">
        <f t="shared" si="2"/>
        <v>58</v>
      </c>
      <c r="G22" s="4" t="s">
        <v>5</v>
      </c>
      <c r="H22" s="5">
        <f t="shared" si="3"/>
        <v>0</v>
      </c>
      <c r="I22" s="4">
        <v>29</v>
      </c>
      <c r="J22" s="5">
        <f t="shared" si="4"/>
        <v>58</v>
      </c>
      <c r="K22" s="4" t="s">
        <v>5</v>
      </c>
      <c r="L22" s="5">
        <f t="shared" si="5"/>
        <v>0</v>
      </c>
      <c r="M22" s="17" t="str">
        <f t="shared" si="11"/>
        <v>np</v>
      </c>
      <c r="N22" s="18">
        <f t="shared" si="6"/>
        <v>0</v>
      </c>
      <c r="O22" s="16" t="e">
        <f>VLOOKUP($C22,'[2]Men''s Foil'!$C$4:$AS$111,O$1-2,FALSE)</f>
        <v>#N/A</v>
      </c>
      <c r="P22" s="17" t="str">
        <f t="shared" si="12"/>
        <v>np</v>
      </c>
      <c r="Q22" s="18">
        <f t="shared" si="7"/>
        <v>0</v>
      </c>
      <c r="R22" s="16" t="e">
        <f>VLOOKUP($C22,'[2]Men''s Foil'!$C$4:$AS$111,R$1-2,FALSE)</f>
        <v>#N/A</v>
      </c>
      <c r="S22" s="17" t="str">
        <f t="shared" si="13"/>
        <v>np</v>
      </c>
      <c r="T22" s="18">
        <f t="shared" si="8"/>
        <v>0</v>
      </c>
      <c r="U22" s="16" t="e">
        <f>VLOOKUP($C22,'[2]Men''s Foil'!$C$4:$AS$111,U$1-2,FALSE)</f>
        <v>#N/A</v>
      </c>
      <c r="V22" s="17" t="str">
        <f t="shared" si="14"/>
        <v>np</v>
      </c>
      <c r="W22" s="18">
        <f t="shared" si="9"/>
        <v>0</v>
      </c>
      <c r="X22" s="16" t="e">
        <f>VLOOKUP($C22,'[2]Men''s Foil'!$C$4:$AS$111,X$1-2,FALSE)</f>
        <v>#N/A</v>
      </c>
      <c r="Z22">
        <f t="shared" si="15"/>
        <v>0</v>
      </c>
      <c r="AA22">
        <f t="shared" si="16"/>
        <v>58</v>
      </c>
      <c r="AB22">
        <f t="shared" si="17"/>
        <v>0</v>
      </c>
      <c r="AC22">
        <f t="shared" si="18"/>
        <v>0</v>
      </c>
      <c r="AD22">
        <f t="shared" si="19"/>
        <v>0</v>
      </c>
      <c r="AE22">
        <f t="shared" si="20"/>
        <v>0</v>
      </c>
      <c r="AF22">
        <f t="shared" si="21"/>
        <v>0</v>
      </c>
      <c r="AH22" s="30"/>
    </row>
    <row r="23" spans="1:34" ht="13.5">
      <c r="A23" s="2" t="str">
        <f t="shared" si="0"/>
        <v>19T</v>
      </c>
      <c r="B23" s="2" t="str">
        <f>IF(D23&gt;=U13Cutoff,"#"," ")</f>
        <v> </v>
      </c>
      <c r="C23" s="26" t="s">
        <v>93</v>
      </c>
      <c r="D23" s="26">
        <v>1988</v>
      </c>
      <c r="E23" s="3">
        <f t="shared" si="1"/>
        <v>58</v>
      </c>
      <c r="F23" s="3">
        <f t="shared" si="2"/>
        <v>58</v>
      </c>
      <c r="G23" s="4">
        <v>29</v>
      </c>
      <c r="H23" s="5">
        <f t="shared" si="3"/>
        <v>58</v>
      </c>
      <c r="I23" s="4" t="s">
        <v>5</v>
      </c>
      <c r="J23" s="5">
        <f t="shared" si="4"/>
        <v>0</v>
      </c>
      <c r="K23" s="4" t="s">
        <v>5</v>
      </c>
      <c r="L23" s="5">
        <f t="shared" si="5"/>
        <v>0</v>
      </c>
      <c r="M23" s="17" t="str">
        <f>IF(ISERROR(O23),"np",O23)</f>
        <v>np</v>
      </c>
      <c r="N23" s="18">
        <f t="shared" si="6"/>
        <v>0</v>
      </c>
      <c r="O23" s="16" t="e">
        <f>VLOOKUP($C23,'[2]Men''s Foil'!$C$4:$AS$111,O$1-2,FALSE)</f>
        <v>#N/A</v>
      </c>
      <c r="P23" s="17" t="str">
        <f>IF(ISERROR(R23),"np",R23)</f>
        <v>np</v>
      </c>
      <c r="Q23" s="18">
        <f t="shared" si="7"/>
        <v>0</v>
      </c>
      <c r="R23" s="16" t="e">
        <f>VLOOKUP($C23,'[2]Men''s Foil'!$C$4:$AS$111,R$1-2,FALSE)</f>
        <v>#N/A</v>
      </c>
      <c r="S23" s="17" t="str">
        <f>IF(ISERROR(U23),"np",U23)</f>
        <v>np</v>
      </c>
      <c r="T23" s="18">
        <f t="shared" si="8"/>
        <v>0</v>
      </c>
      <c r="U23" s="16" t="e">
        <f>VLOOKUP($C23,'[2]Men''s Foil'!$C$4:$AS$111,U$1-2,FALSE)</f>
        <v>#N/A</v>
      </c>
      <c r="V23" s="17" t="str">
        <f>IF(ISERROR(X23),"np",X23)</f>
        <v>np</v>
      </c>
      <c r="W23" s="18">
        <f t="shared" si="9"/>
        <v>0</v>
      </c>
      <c r="X23" s="16" t="e">
        <f>VLOOKUP($C23,'[2]Men''s Foil'!$C$4:$AS$111,X$1-2,FALSE)</f>
        <v>#N/A</v>
      </c>
      <c r="Z23">
        <f t="shared" si="15"/>
        <v>58</v>
      </c>
      <c r="AA23">
        <f t="shared" si="16"/>
        <v>0</v>
      </c>
      <c r="AB23">
        <f t="shared" si="17"/>
        <v>0</v>
      </c>
      <c r="AC23">
        <f t="shared" si="18"/>
        <v>0</v>
      </c>
      <c r="AD23">
        <f t="shared" si="19"/>
        <v>0</v>
      </c>
      <c r="AE23">
        <f t="shared" si="20"/>
        <v>0</v>
      </c>
      <c r="AF23">
        <f t="shared" si="21"/>
        <v>0</v>
      </c>
      <c r="AH23" s="30"/>
    </row>
    <row r="24" spans="1:34" ht="13.5">
      <c r="A24" s="2" t="str">
        <f t="shared" si="0"/>
        <v>19T</v>
      </c>
      <c r="B24" s="2" t="str">
        <f t="shared" si="10"/>
        <v> </v>
      </c>
      <c r="C24" s="26" t="s">
        <v>287</v>
      </c>
      <c r="D24" s="26">
        <v>1987</v>
      </c>
      <c r="E24" s="3">
        <f t="shared" si="1"/>
        <v>58</v>
      </c>
      <c r="F24" s="3">
        <f t="shared" si="2"/>
        <v>58</v>
      </c>
      <c r="G24" s="4" t="s">
        <v>5</v>
      </c>
      <c r="H24" s="5">
        <f t="shared" si="3"/>
        <v>0</v>
      </c>
      <c r="I24" s="4" t="s">
        <v>5</v>
      </c>
      <c r="J24" s="5">
        <f t="shared" si="4"/>
        <v>0</v>
      </c>
      <c r="K24" s="4">
        <v>29</v>
      </c>
      <c r="L24" s="5">
        <f t="shared" si="5"/>
        <v>58</v>
      </c>
      <c r="M24" s="17" t="str">
        <f t="shared" si="11"/>
        <v>np</v>
      </c>
      <c r="N24" s="18">
        <f t="shared" si="6"/>
        <v>0</v>
      </c>
      <c r="O24" s="16" t="e">
        <f>VLOOKUP($C24,'[2]Men''s Foil'!$C$4:$AS$111,O$1-2,FALSE)</f>
        <v>#N/A</v>
      </c>
      <c r="P24" s="17" t="str">
        <f t="shared" si="12"/>
        <v>np</v>
      </c>
      <c r="Q24" s="18">
        <f t="shared" si="7"/>
        <v>0</v>
      </c>
      <c r="R24" s="16" t="e">
        <f>VLOOKUP($C24,'[2]Men''s Foil'!$C$4:$AS$111,R$1-2,FALSE)</f>
        <v>#N/A</v>
      </c>
      <c r="S24" s="17" t="str">
        <f t="shared" si="13"/>
        <v>np</v>
      </c>
      <c r="T24" s="18">
        <f t="shared" si="8"/>
        <v>0</v>
      </c>
      <c r="U24" s="16" t="e">
        <f>VLOOKUP($C24,'[2]Men''s Foil'!$C$4:$AS$111,U$1-2,FALSE)</f>
        <v>#N/A</v>
      </c>
      <c r="V24" s="17" t="str">
        <f t="shared" si="14"/>
        <v>np</v>
      </c>
      <c r="W24" s="18">
        <f t="shared" si="9"/>
        <v>0</v>
      </c>
      <c r="X24" s="16" t="e">
        <f>VLOOKUP($C24,'[2]Men''s Foil'!$C$4:$AS$111,X$1-2,FALSE)</f>
        <v>#N/A</v>
      </c>
      <c r="Z24">
        <f t="shared" si="15"/>
        <v>0</v>
      </c>
      <c r="AA24">
        <f t="shared" si="16"/>
        <v>0</v>
      </c>
      <c r="AB24">
        <f t="shared" si="17"/>
        <v>58</v>
      </c>
      <c r="AC24">
        <f t="shared" si="18"/>
        <v>0</v>
      </c>
      <c r="AD24">
        <f t="shared" si="19"/>
        <v>0</v>
      </c>
      <c r="AE24">
        <f t="shared" si="20"/>
        <v>0</v>
      </c>
      <c r="AF24">
        <f t="shared" si="21"/>
        <v>0</v>
      </c>
      <c r="AH24" s="30"/>
    </row>
    <row r="25" spans="1:34" ht="13.5">
      <c r="A25" s="2" t="str">
        <f t="shared" si="0"/>
        <v>22</v>
      </c>
      <c r="B25" s="2" t="str">
        <f t="shared" si="10"/>
        <v> </v>
      </c>
      <c r="C25" s="26" t="s">
        <v>21</v>
      </c>
      <c r="D25" s="26">
        <v>1988</v>
      </c>
      <c r="E25" s="3">
        <f t="shared" si="1"/>
        <v>57</v>
      </c>
      <c r="F25" s="3">
        <f t="shared" si="2"/>
        <v>57</v>
      </c>
      <c r="G25" s="4" t="s">
        <v>5</v>
      </c>
      <c r="H25" s="5">
        <f t="shared" si="3"/>
        <v>0</v>
      </c>
      <c r="I25" s="4">
        <v>30</v>
      </c>
      <c r="J25" s="5">
        <f t="shared" si="4"/>
        <v>57</v>
      </c>
      <c r="K25" s="4" t="s">
        <v>5</v>
      </c>
      <c r="L25" s="5">
        <f t="shared" si="5"/>
        <v>0</v>
      </c>
      <c r="M25" s="17" t="str">
        <f t="shared" si="11"/>
        <v>np</v>
      </c>
      <c r="N25" s="18">
        <f t="shared" si="6"/>
        <v>0</v>
      </c>
      <c r="O25" s="16" t="e">
        <f>VLOOKUP($C25,'[2]Men''s Foil'!$C$4:$AS$111,O$1-2,FALSE)</f>
        <v>#N/A</v>
      </c>
      <c r="P25" s="17" t="str">
        <f t="shared" si="12"/>
        <v>np</v>
      </c>
      <c r="Q25" s="18">
        <f t="shared" si="7"/>
        <v>0</v>
      </c>
      <c r="R25" s="16" t="e">
        <f>VLOOKUP($C25,'[2]Men''s Foil'!$C$4:$AS$111,R$1-2,FALSE)</f>
        <v>#N/A</v>
      </c>
      <c r="S25" s="17" t="str">
        <f t="shared" si="13"/>
        <v>np</v>
      </c>
      <c r="T25" s="18">
        <f t="shared" si="8"/>
        <v>0</v>
      </c>
      <c r="U25" s="16" t="e">
        <f>VLOOKUP($C25,'[2]Men''s Foil'!$C$4:$AS$111,U$1-2,FALSE)</f>
        <v>#N/A</v>
      </c>
      <c r="V25" s="17" t="str">
        <f t="shared" si="14"/>
        <v>np</v>
      </c>
      <c r="W25" s="18">
        <f t="shared" si="9"/>
        <v>0</v>
      </c>
      <c r="X25" s="16" t="e">
        <f>VLOOKUP($C25,'[2]Men''s Foil'!$C$4:$AS$111,X$1-2,FALSE)</f>
        <v>#N/A</v>
      </c>
      <c r="Z25">
        <f t="shared" si="15"/>
        <v>0</v>
      </c>
      <c r="AA25">
        <f t="shared" si="16"/>
        <v>57</v>
      </c>
      <c r="AB25">
        <f t="shared" si="17"/>
        <v>0</v>
      </c>
      <c r="AC25">
        <f t="shared" si="18"/>
        <v>0</v>
      </c>
      <c r="AD25">
        <f t="shared" si="19"/>
        <v>0</v>
      </c>
      <c r="AE25">
        <f t="shared" si="20"/>
        <v>0</v>
      </c>
      <c r="AF25">
        <f t="shared" si="21"/>
        <v>0</v>
      </c>
      <c r="AH25" s="30"/>
    </row>
    <row r="26" spans="1:34" ht="13.5">
      <c r="A26" s="2" t="str">
        <f t="shared" si="0"/>
        <v>23T</v>
      </c>
      <c r="B26" s="2" t="str">
        <f t="shared" si="10"/>
        <v> </v>
      </c>
      <c r="C26" s="26" t="s">
        <v>19</v>
      </c>
      <c r="D26" s="26">
        <v>1988</v>
      </c>
      <c r="E26" s="3">
        <f t="shared" si="1"/>
        <v>56</v>
      </c>
      <c r="F26" s="3">
        <f t="shared" si="2"/>
        <v>56</v>
      </c>
      <c r="G26" s="4">
        <v>31</v>
      </c>
      <c r="H26" s="5">
        <f t="shared" si="3"/>
        <v>56</v>
      </c>
      <c r="I26" s="4" t="s">
        <v>5</v>
      </c>
      <c r="J26" s="5">
        <f t="shared" si="4"/>
        <v>0</v>
      </c>
      <c r="K26" s="4" t="s">
        <v>5</v>
      </c>
      <c r="L26" s="5">
        <f t="shared" si="5"/>
        <v>0</v>
      </c>
      <c r="M26" s="17" t="str">
        <f t="shared" si="11"/>
        <v>np</v>
      </c>
      <c r="N26" s="18">
        <f t="shared" si="6"/>
        <v>0</v>
      </c>
      <c r="O26" s="16" t="e">
        <f>VLOOKUP($C26,'[2]Men''s Foil'!$C$4:$AS$111,O$1-2,FALSE)</f>
        <v>#N/A</v>
      </c>
      <c r="P26" s="17" t="str">
        <f t="shared" si="12"/>
        <v>np</v>
      </c>
      <c r="Q26" s="18">
        <f t="shared" si="7"/>
        <v>0</v>
      </c>
      <c r="R26" s="16" t="e">
        <f>VLOOKUP($C26,'[2]Men''s Foil'!$C$4:$AS$111,R$1-2,FALSE)</f>
        <v>#N/A</v>
      </c>
      <c r="S26" s="17" t="str">
        <f t="shared" si="13"/>
        <v>np</v>
      </c>
      <c r="T26" s="18">
        <f t="shared" si="8"/>
        <v>0</v>
      </c>
      <c r="U26" s="16" t="e">
        <f>VLOOKUP($C26,'[2]Men''s Foil'!$C$4:$AS$111,U$1-2,FALSE)</f>
        <v>#N/A</v>
      </c>
      <c r="V26" s="17" t="str">
        <f t="shared" si="14"/>
        <v>np</v>
      </c>
      <c r="W26" s="18">
        <f t="shared" si="9"/>
        <v>0</v>
      </c>
      <c r="X26" s="16" t="e">
        <f>VLOOKUP($C26,'[2]Men''s Foil'!$C$4:$AS$111,X$1-2,FALSE)</f>
        <v>#N/A</v>
      </c>
      <c r="Z26">
        <f t="shared" si="15"/>
        <v>56</v>
      </c>
      <c r="AA26">
        <f t="shared" si="16"/>
        <v>0</v>
      </c>
      <c r="AB26">
        <f t="shared" si="17"/>
        <v>0</v>
      </c>
      <c r="AC26">
        <f t="shared" si="18"/>
        <v>0</v>
      </c>
      <c r="AD26">
        <f t="shared" si="19"/>
        <v>0</v>
      </c>
      <c r="AE26">
        <f t="shared" si="20"/>
        <v>0</v>
      </c>
      <c r="AF26">
        <f t="shared" si="21"/>
        <v>0</v>
      </c>
      <c r="AH26" s="30"/>
    </row>
    <row r="27" spans="1:34" ht="13.5">
      <c r="A27" s="2" t="str">
        <f t="shared" si="0"/>
        <v>23T</v>
      </c>
      <c r="B27" s="2" t="str">
        <f t="shared" si="10"/>
        <v> </v>
      </c>
      <c r="C27" s="26" t="s">
        <v>222</v>
      </c>
      <c r="D27" s="26">
        <v>1987</v>
      </c>
      <c r="E27" s="3">
        <f t="shared" si="1"/>
        <v>56</v>
      </c>
      <c r="F27" s="3">
        <f t="shared" si="2"/>
        <v>56</v>
      </c>
      <c r="G27" s="4" t="s">
        <v>5</v>
      </c>
      <c r="H27" s="5">
        <f t="shared" si="3"/>
        <v>0</v>
      </c>
      <c r="I27" s="4">
        <v>31</v>
      </c>
      <c r="J27" s="5">
        <f t="shared" si="4"/>
        <v>56</v>
      </c>
      <c r="K27" s="4" t="s">
        <v>5</v>
      </c>
      <c r="L27" s="5">
        <f t="shared" si="5"/>
        <v>0</v>
      </c>
      <c r="M27" s="17" t="str">
        <f t="shared" si="11"/>
        <v>np</v>
      </c>
      <c r="N27" s="18">
        <f t="shared" si="6"/>
        <v>0</v>
      </c>
      <c r="O27" s="16" t="e">
        <f>VLOOKUP($C27,'[2]Men''s Foil'!$C$4:$AS$111,O$1-2,FALSE)</f>
        <v>#N/A</v>
      </c>
      <c r="P27" s="17" t="str">
        <f t="shared" si="12"/>
        <v>np</v>
      </c>
      <c r="Q27" s="18">
        <f t="shared" si="7"/>
        <v>0</v>
      </c>
      <c r="R27" s="16" t="e">
        <f>VLOOKUP($C27,'[2]Men''s Foil'!$C$4:$AS$111,R$1-2,FALSE)</f>
        <v>#N/A</v>
      </c>
      <c r="S27" s="17" t="str">
        <f t="shared" si="13"/>
        <v>np</v>
      </c>
      <c r="T27" s="18">
        <f t="shared" si="8"/>
        <v>0</v>
      </c>
      <c r="U27" s="16" t="e">
        <f>VLOOKUP($C27,'[2]Men''s Foil'!$C$4:$AS$111,U$1-2,FALSE)</f>
        <v>#N/A</v>
      </c>
      <c r="V27" s="17" t="str">
        <f t="shared" si="14"/>
        <v>np</v>
      </c>
      <c r="W27" s="18">
        <f t="shared" si="9"/>
        <v>0</v>
      </c>
      <c r="X27" s="16" t="e">
        <f>VLOOKUP($C27,'[2]Men''s Foil'!$C$4:$AS$111,X$1-2,FALSE)</f>
        <v>#N/A</v>
      </c>
      <c r="Z27">
        <f t="shared" si="15"/>
        <v>0</v>
      </c>
      <c r="AA27">
        <f t="shared" si="16"/>
        <v>56</v>
      </c>
      <c r="AB27">
        <f t="shared" si="17"/>
        <v>0</v>
      </c>
      <c r="AC27">
        <f t="shared" si="18"/>
        <v>0</v>
      </c>
      <c r="AD27">
        <f t="shared" si="19"/>
        <v>0</v>
      </c>
      <c r="AE27">
        <f t="shared" si="20"/>
        <v>0</v>
      </c>
      <c r="AF27">
        <f t="shared" si="21"/>
        <v>0</v>
      </c>
      <c r="AH27" s="30"/>
    </row>
    <row r="28" spans="1:34" ht="13.5">
      <c r="A28" s="2" t="str">
        <f t="shared" si="0"/>
        <v>25</v>
      </c>
      <c r="B28" s="2" t="str">
        <f t="shared" si="10"/>
        <v> </v>
      </c>
      <c r="C28" s="26" t="s">
        <v>22</v>
      </c>
      <c r="D28" s="26">
        <v>1988</v>
      </c>
      <c r="E28" s="3">
        <f t="shared" si="1"/>
        <v>55</v>
      </c>
      <c r="F28" s="3">
        <f t="shared" si="2"/>
        <v>55</v>
      </c>
      <c r="G28" s="4">
        <v>32</v>
      </c>
      <c r="H28" s="5">
        <f t="shared" si="3"/>
        <v>55</v>
      </c>
      <c r="I28" s="4" t="s">
        <v>5</v>
      </c>
      <c r="J28" s="5">
        <f t="shared" si="4"/>
        <v>0</v>
      </c>
      <c r="K28" s="4" t="s">
        <v>5</v>
      </c>
      <c r="L28" s="5">
        <f t="shared" si="5"/>
        <v>0</v>
      </c>
      <c r="M28" s="17" t="str">
        <f t="shared" si="11"/>
        <v>np</v>
      </c>
      <c r="N28" s="18">
        <f t="shared" si="6"/>
        <v>0</v>
      </c>
      <c r="O28" s="16" t="e">
        <f>VLOOKUP($C28,'[2]Men''s Foil'!$C$4:$AS$111,O$1-2,FALSE)</f>
        <v>#N/A</v>
      </c>
      <c r="P28" s="17" t="str">
        <f t="shared" si="12"/>
        <v>np</v>
      </c>
      <c r="Q28" s="18">
        <f t="shared" si="7"/>
        <v>0</v>
      </c>
      <c r="R28" s="16" t="e">
        <f>VLOOKUP($C28,'[2]Men''s Foil'!$C$4:$AS$111,R$1-2,FALSE)</f>
        <v>#N/A</v>
      </c>
      <c r="S28" s="17" t="str">
        <f t="shared" si="13"/>
        <v>np</v>
      </c>
      <c r="T28" s="18">
        <f t="shared" si="8"/>
        <v>0</v>
      </c>
      <c r="U28" s="16" t="e">
        <f>VLOOKUP($C28,'[2]Men''s Foil'!$C$4:$AS$111,U$1-2,FALSE)</f>
        <v>#N/A</v>
      </c>
      <c r="V28" s="17" t="str">
        <f t="shared" si="14"/>
        <v>np</v>
      </c>
      <c r="W28" s="18">
        <f t="shared" si="9"/>
        <v>0</v>
      </c>
      <c r="X28" s="16" t="e">
        <f>VLOOKUP($C28,'[2]Men''s Foil'!$C$4:$AS$111,X$1-2,FALSE)</f>
        <v>#N/A</v>
      </c>
      <c r="Z28">
        <f t="shared" si="15"/>
        <v>55</v>
      </c>
      <c r="AA28">
        <f t="shared" si="16"/>
        <v>0</v>
      </c>
      <c r="AB28">
        <f t="shared" si="17"/>
        <v>0</v>
      </c>
      <c r="AC28">
        <f t="shared" si="18"/>
        <v>0</v>
      </c>
      <c r="AD28">
        <f t="shared" si="19"/>
        <v>0</v>
      </c>
      <c r="AE28">
        <f t="shared" si="20"/>
        <v>0</v>
      </c>
      <c r="AF28">
        <f t="shared" si="21"/>
        <v>0</v>
      </c>
      <c r="AH28" s="30"/>
    </row>
    <row r="29" ht="13.5">
      <c r="AH2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130</v>
      </c>
      <c r="H1" s="10"/>
      <c r="I1" s="9" t="s">
        <v>181</v>
      </c>
      <c r="J1" s="10"/>
      <c r="K1" s="9" t="s">
        <v>247</v>
      </c>
      <c r="L1" s="10"/>
      <c r="M1" s="15" t="s">
        <v>246</v>
      </c>
      <c r="N1" s="19"/>
      <c r="O1" s="20">
        <f>HLOOKUP(M1,'[2]Men''s Saber'!$H$1:$O$3,3,0)</f>
        <v>8</v>
      </c>
      <c r="P1" s="15" t="s">
        <v>128</v>
      </c>
      <c r="Q1" s="19"/>
      <c r="R1" s="20">
        <f>HLOOKUP(P1,'[2]Men''s Saber'!$H$1:$O$3,3,0)</f>
        <v>10</v>
      </c>
      <c r="S1" s="15" t="s">
        <v>129</v>
      </c>
      <c r="T1" s="19"/>
      <c r="U1" s="20">
        <f>HLOOKUP(S1,'[2]Men''s Saber'!$H$1:$O$3,3,0)</f>
        <v>12</v>
      </c>
      <c r="V1" s="15" t="s">
        <v>177</v>
      </c>
      <c r="W1" s="19"/>
      <c r="X1" s="20">
        <f>HLOOKUP(V1,'[2]Men''s Saber'!$H$1:$O$3,3,0)</f>
        <v>14</v>
      </c>
    </row>
    <row r="2" spans="1:34" s="11" customFormat="1" ht="18.75" customHeight="1">
      <c r="A2" s="7"/>
      <c r="B2" s="7"/>
      <c r="C2" s="12"/>
      <c r="D2" s="12"/>
      <c r="E2" s="8"/>
      <c r="F2" s="8"/>
      <c r="G2" s="13" t="s">
        <v>4</v>
      </c>
      <c r="H2" s="10" t="s">
        <v>131</v>
      </c>
      <c r="I2" s="13" t="s">
        <v>4</v>
      </c>
      <c r="J2" s="10" t="s">
        <v>182</v>
      </c>
      <c r="K2" s="13" t="s">
        <v>4</v>
      </c>
      <c r="L2" s="10" t="s">
        <v>248</v>
      </c>
      <c r="M2" s="15" t="str">
        <f ca="1">INDIRECT("'[CADET.XLS]Men''s Saber'!R2C"&amp;O1,FALSE)</f>
        <v>D</v>
      </c>
      <c r="N2" s="19" t="str">
        <f>IF(ISERROR(FIND("%",O2)),O2,LEFT(O2,FIND("%",O2)-1))</f>
        <v>Summer&lt;BR&gt;2001&lt;BR&gt;U16</v>
      </c>
      <c r="O2" s="14" t="str">
        <f ca="1">INDIRECT("'[CADET.XLS]Men''s Saber'!R2C"&amp;O1+1,FALSE)</f>
        <v>Summer&lt;BR&gt;2001&lt;BR&gt;U16</v>
      </c>
      <c r="P2" s="15" t="str">
        <f ca="1">INDIRECT("'[CADET.XLS]Men''s Saber'!R2C"&amp;R1,FALSE)</f>
        <v>D</v>
      </c>
      <c r="Q2" s="19" t="str">
        <f>IF(ISERROR(FIND("%",R2)),R2,LEFT(R2,FIND("%",R2)-1))</f>
        <v>Oct 2000&lt;BR&gt;CADET</v>
      </c>
      <c r="R2" s="14" t="str">
        <f ca="1">INDIRECT("'[CADET.XLS]Men''s Saber'!R2C"&amp;R1+1,FALSE)</f>
        <v>Oct 2000&lt;BR&gt;CADET%Oct 2001&lt;BR&gt;CADET</v>
      </c>
      <c r="S2" s="15" t="str">
        <f ca="1">INDIRECT("'[CADET.XLS]Men''s Saber'!R2C"&amp;U1,FALSE)</f>
        <v>D</v>
      </c>
      <c r="T2" s="19" t="str">
        <f>IF(ISERROR(FIND("%",U2)),U2,LEFT(U2,FIND("%",U2)-1))</f>
        <v>Nov 2000&lt;BR&gt;CADET</v>
      </c>
      <c r="U2" s="14" t="str">
        <f ca="1">INDIRECT("'[CADET.XLS]Men''s Saber'!R2C"&amp;U1+1,FALSE)</f>
        <v>Nov 2000&lt;BR&gt;CADET%Nov 2001&lt;BR&gt;CADET</v>
      </c>
      <c r="V2" s="15" t="str">
        <f ca="1">INDIRECT("'[CADET.XLS]Men''s Saber'!R2C"&amp;X1,FALSE)</f>
        <v>D</v>
      </c>
      <c r="W2" s="19" t="str">
        <f>IF(ISERROR(FIND("%",X2)),X2,LEFT(X2,FIND("%",X2)-1))</f>
        <v>2001 JO^s&lt;BR&gt;CADET</v>
      </c>
      <c r="X2" s="14" t="str">
        <f ca="1">INDIRECT("'[CADET.XLS]Men''s Saber'!R2C"&amp;X1+1,FALSE)</f>
        <v>2001 JO^s&lt;BR&gt;CADET%2002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5</v>
      </c>
      <c r="R3" s="14"/>
      <c r="S3" s="23">
        <f>COLUMN()</f>
        <v>19</v>
      </c>
      <c r="T3" s="24">
        <f>HLOOKUP(S2,PointTableHeader,2,FALSE)</f>
        <v>5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37">IF(E4=0,"",IF(E4=E3,A3,ROW()-3&amp;IF(E4=E5,"T","")))</f>
        <v>1</v>
      </c>
      <c r="B4" s="2" t="str">
        <f aca="true" t="shared" si="1" ref="B4:B35">IF(D4&gt;=U13Cutoff,"#"," ")</f>
        <v> </v>
      </c>
      <c r="C4" s="26" t="s">
        <v>16</v>
      </c>
      <c r="D4" s="31">
        <v>1988</v>
      </c>
      <c r="E4" s="3">
        <f aca="true" t="shared" si="2" ref="E4:E37">LARGE($Z4:$AF4,1)+LARGE($Z4:$AF4,2)+LARGE($Z4:$AF4,3)+LARGE($Z4:$AF4,4)</f>
        <v>712</v>
      </c>
      <c r="F4" s="3">
        <f aca="true" t="shared" si="3" ref="F4:F37">LARGE($Z4:$AB4,1)+LARGE($Z4:$AB4,2)</f>
        <v>340</v>
      </c>
      <c r="G4" s="4">
        <v>3</v>
      </c>
      <c r="H4" s="5">
        <f aca="true" t="shared" si="4" ref="H4:H37">IF(OR(G4&gt;=33,ISNUMBER(G4)=FALSE),0,VLOOKUP(G4,PointTable,H$3,TRUE))</f>
        <v>170</v>
      </c>
      <c r="I4" s="4">
        <v>3</v>
      </c>
      <c r="J4" s="5">
        <f aca="true" t="shared" si="5" ref="J4:J37">IF(OR(I4&gt;=33,ISNUMBER(I4)=FALSE),0,VLOOKUP(I4,PointTable,J$3,TRUE))</f>
        <v>170</v>
      </c>
      <c r="K4" s="4">
        <v>3</v>
      </c>
      <c r="L4" s="5">
        <f aca="true" t="shared" si="6" ref="L4:L37">IF(OR(K4&gt;=33,ISNUMBER(K4)=FALSE),0,VLOOKUP(K4,PointTable,L$3,TRUE))</f>
        <v>170</v>
      </c>
      <c r="M4" s="17">
        <f aca="true" t="shared" si="7" ref="M4:M35">IF(ISERROR(O4),"np",O4)</f>
        <v>14</v>
      </c>
      <c r="N4" s="18">
        <f aca="true" t="shared" si="8" ref="N4:N37">IF(OR(M4&gt;=33,ISNUMBER(M4)=FALSE),0,VLOOKUP(M4,PointTable,N$3,TRUE))</f>
        <v>202</v>
      </c>
      <c r="O4" s="16">
        <f>VLOOKUP($C4,'[2]Men''s Saber'!$C$4:$AS$104,O$1-2,FALSE)</f>
        <v>14</v>
      </c>
      <c r="P4" s="17">
        <f aca="true" t="shared" si="9" ref="P4:P35">IF(ISERROR(R4),"np",R4)</f>
        <v>25</v>
      </c>
      <c r="Q4" s="18">
        <f aca="true" t="shared" si="10" ref="Q4:Q37">IF(OR(P4&gt;=33,ISNUMBER(P4)=FALSE),0,VLOOKUP(P4,PointTable,Q$3,TRUE))</f>
        <v>117</v>
      </c>
      <c r="R4" s="16">
        <f>VLOOKUP($C4,'[2]Men''s Saber'!$C$4:$AS$104,R$1-2,FALSE)</f>
        <v>25</v>
      </c>
      <c r="S4" s="17" t="str">
        <f aca="true" t="shared" si="11" ref="S4:S35">IF(ISERROR(U4),"np",U4)</f>
        <v>np</v>
      </c>
      <c r="T4" s="18">
        <f aca="true" t="shared" si="12" ref="T4:T37">IF(OR(S4&gt;=33,ISNUMBER(S4)=FALSE),0,VLOOKUP(S4,PointTable,T$3,TRUE))</f>
        <v>0</v>
      </c>
      <c r="U4" s="16" t="str">
        <f>VLOOKUP($C4,'[2]Men''s Saber'!$C$4:$AS$104,U$1-2,FALSE)</f>
        <v>np</v>
      </c>
      <c r="V4" s="17" t="str">
        <f aca="true" t="shared" si="13" ref="V4:V35">IF(ISERROR(X4),"np",X4)</f>
        <v>np</v>
      </c>
      <c r="W4" s="18">
        <f aca="true" t="shared" si="14" ref="W4:W37">IF(OR(V4&gt;=33,ISNUMBER(V4)=FALSE),0,VLOOKUP(V4,PointTable,W$3,TRUE))</f>
        <v>0</v>
      </c>
      <c r="X4" s="16" t="str">
        <f>VLOOKUP($C4,'[2]Men''s Saber'!$C$4:$AS$104,X$1-2,FALSE)</f>
        <v>np</v>
      </c>
      <c r="Z4">
        <f aca="true" t="shared" si="15" ref="Z4:Z28">H4</f>
        <v>170</v>
      </c>
      <c r="AA4">
        <f aca="true" t="shared" si="16" ref="AA4:AA28">J4</f>
        <v>170</v>
      </c>
      <c r="AB4">
        <f aca="true" t="shared" si="17" ref="AB4:AB28">L4</f>
        <v>170</v>
      </c>
      <c r="AC4">
        <f aca="true" t="shared" si="18" ref="AC4:AC28">N4</f>
        <v>202</v>
      </c>
      <c r="AD4">
        <f aca="true" t="shared" si="19" ref="AD4:AD28">Q4</f>
        <v>117</v>
      </c>
      <c r="AE4">
        <f aca="true" t="shared" si="20" ref="AE4:AE28">T4</f>
        <v>0</v>
      </c>
      <c r="AF4">
        <f aca="true" t="shared" si="21" ref="AF4:AF28">W4</f>
        <v>0</v>
      </c>
      <c r="AH4" s="30"/>
    </row>
    <row r="5" spans="1:34" ht="13.5">
      <c r="A5" s="2" t="str">
        <f t="shared" si="0"/>
        <v>2</v>
      </c>
      <c r="B5" s="2" t="str">
        <f>IF(D5&gt;=U13Cutoff,"#"," ")</f>
        <v> </v>
      </c>
      <c r="C5" s="26" t="s">
        <v>25</v>
      </c>
      <c r="D5" s="31">
        <v>1988</v>
      </c>
      <c r="E5" s="3">
        <f t="shared" si="2"/>
        <v>581</v>
      </c>
      <c r="F5" s="3">
        <f t="shared" si="3"/>
        <v>246</v>
      </c>
      <c r="G5" s="4">
        <v>6</v>
      </c>
      <c r="H5" s="5">
        <f t="shared" si="4"/>
        <v>139</v>
      </c>
      <c r="I5" s="4">
        <v>9</v>
      </c>
      <c r="J5" s="5">
        <f t="shared" si="5"/>
        <v>107</v>
      </c>
      <c r="K5" s="4">
        <v>11</v>
      </c>
      <c r="L5" s="5">
        <f t="shared" si="6"/>
        <v>105</v>
      </c>
      <c r="M5" s="17">
        <f>IF(ISERROR(O5),"np",O5)</f>
        <v>16</v>
      </c>
      <c r="N5" s="18">
        <f t="shared" si="8"/>
        <v>200</v>
      </c>
      <c r="O5" s="16">
        <f>VLOOKUP($C5,'[2]Men''s Saber'!$C$4:$AS$104,O$1-2,FALSE)</f>
        <v>16</v>
      </c>
      <c r="P5" s="17" t="str">
        <f>IF(ISERROR(R5),"np",R5)</f>
        <v>np</v>
      </c>
      <c r="Q5" s="18">
        <f t="shared" si="10"/>
        <v>0</v>
      </c>
      <c r="R5" s="16" t="str">
        <f>VLOOKUP($C5,'[2]Men''s Saber'!$C$4:$AS$104,R$1-2,FALSE)</f>
        <v>np</v>
      </c>
      <c r="S5" s="17" t="str">
        <f>IF(ISERROR(U5),"np",U5)</f>
        <v>np</v>
      </c>
      <c r="T5" s="18">
        <f t="shared" si="12"/>
        <v>0</v>
      </c>
      <c r="U5" s="16" t="str">
        <f>VLOOKUP($C5,'[2]Men''s Saber'!$C$4:$AS$104,U$1-2,FALSE)</f>
        <v>np</v>
      </c>
      <c r="V5" s="17">
        <f>IF(ISERROR(X5),"np",X5)</f>
        <v>22</v>
      </c>
      <c r="W5" s="18">
        <f t="shared" si="14"/>
        <v>135</v>
      </c>
      <c r="X5" s="16">
        <f>VLOOKUP($C5,'[2]Men''s Saber'!$C$4:$AS$104,X$1-2,FALSE)</f>
        <v>22</v>
      </c>
      <c r="Z5">
        <f t="shared" si="15"/>
        <v>139</v>
      </c>
      <c r="AA5">
        <f t="shared" si="16"/>
        <v>107</v>
      </c>
      <c r="AB5">
        <f t="shared" si="17"/>
        <v>105</v>
      </c>
      <c r="AC5">
        <f t="shared" si="18"/>
        <v>200</v>
      </c>
      <c r="AD5">
        <f t="shared" si="19"/>
        <v>0</v>
      </c>
      <c r="AE5">
        <f t="shared" si="20"/>
        <v>0</v>
      </c>
      <c r="AF5">
        <f t="shared" si="21"/>
        <v>135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26" t="s">
        <v>33</v>
      </c>
      <c r="D6" s="31">
        <v>1988</v>
      </c>
      <c r="E6" s="3">
        <f t="shared" si="2"/>
        <v>457</v>
      </c>
      <c r="F6" s="3">
        <f t="shared" si="3"/>
        <v>243</v>
      </c>
      <c r="G6" s="4">
        <v>16</v>
      </c>
      <c r="H6" s="5">
        <f t="shared" si="4"/>
        <v>100</v>
      </c>
      <c r="I6" s="4">
        <v>5</v>
      </c>
      <c r="J6" s="5">
        <f t="shared" si="5"/>
        <v>140</v>
      </c>
      <c r="K6" s="4">
        <v>13</v>
      </c>
      <c r="L6" s="5">
        <f t="shared" si="6"/>
        <v>103</v>
      </c>
      <c r="M6" s="17">
        <f t="shared" si="7"/>
        <v>28</v>
      </c>
      <c r="N6" s="18">
        <f t="shared" si="8"/>
        <v>114</v>
      </c>
      <c r="O6" s="16">
        <f>VLOOKUP($C6,'[2]Men''s Saber'!$C$4:$AS$104,O$1-2,FALSE)</f>
        <v>28</v>
      </c>
      <c r="P6" s="17" t="str">
        <f t="shared" si="9"/>
        <v>np</v>
      </c>
      <c r="Q6" s="18">
        <f t="shared" si="10"/>
        <v>0</v>
      </c>
      <c r="R6" s="16" t="str">
        <f>VLOOKUP($C6,'[2]Men''s Saber'!$C$4:$AS$104,R$1-2,FALSE)</f>
        <v>np</v>
      </c>
      <c r="S6" s="17" t="str">
        <f t="shared" si="11"/>
        <v>np</v>
      </c>
      <c r="T6" s="18">
        <f t="shared" si="12"/>
        <v>0</v>
      </c>
      <c r="U6" s="16" t="str">
        <f>VLOOKUP($C6,'[2]Men''s Saber'!$C$4:$AS$104,U$1-2,FALSE)</f>
        <v>np</v>
      </c>
      <c r="V6" s="17" t="str">
        <f t="shared" si="13"/>
        <v>np</v>
      </c>
      <c r="W6" s="18">
        <f t="shared" si="14"/>
        <v>0</v>
      </c>
      <c r="X6" s="16" t="str">
        <f>VLOOKUP($C6,'[2]Men''s Saber'!$C$4:$AS$104,X$1-2,FALSE)</f>
        <v>np</v>
      </c>
      <c r="Z6">
        <f t="shared" si="15"/>
        <v>100</v>
      </c>
      <c r="AA6">
        <f t="shared" si="16"/>
        <v>140</v>
      </c>
      <c r="AB6">
        <f t="shared" si="17"/>
        <v>103</v>
      </c>
      <c r="AC6">
        <f t="shared" si="18"/>
        <v>114</v>
      </c>
      <c r="AD6">
        <f t="shared" si="19"/>
        <v>0</v>
      </c>
      <c r="AE6">
        <f t="shared" si="20"/>
        <v>0</v>
      </c>
      <c r="AF6">
        <f t="shared" si="21"/>
        <v>0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40</v>
      </c>
      <c r="D7" s="31">
        <v>1987</v>
      </c>
      <c r="E7" s="3">
        <f t="shared" si="2"/>
        <v>444.5</v>
      </c>
      <c r="F7" s="3">
        <f t="shared" si="3"/>
        <v>274.5</v>
      </c>
      <c r="G7" s="4">
        <v>27</v>
      </c>
      <c r="H7" s="5">
        <f t="shared" si="4"/>
        <v>60</v>
      </c>
      <c r="I7" s="4">
        <v>7.5</v>
      </c>
      <c r="J7" s="5">
        <f t="shared" si="5"/>
        <v>137.5</v>
      </c>
      <c r="K7" s="4">
        <v>8</v>
      </c>
      <c r="L7" s="5">
        <f t="shared" si="6"/>
        <v>137</v>
      </c>
      <c r="M7" s="17">
        <f t="shared" si="7"/>
        <v>32</v>
      </c>
      <c r="N7" s="18">
        <f t="shared" si="8"/>
        <v>110</v>
      </c>
      <c r="O7" s="16">
        <f>VLOOKUP($C7,'[2]Men''s Saber'!$C$4:$AS$104,O$1-2,FALSE)</f>
        <v>32</v>
      </c>
      <c r="P7" s="17" t="str">
        <f t="shared" si="9"/>
        <v>np</v>
      </c>
      <c r="Q7" s="18">
        <f t="shared" si="10"/>
        <v>0</v>
      </c>
      <c r="R7" s="16" t="str">
        <f>VLOOKUP($C7,'[2]Men''s Saber'!$C$4:$AS$104,R$1-2,FALSE)</f>
        <v>np</v>
      </c>
      <c r="S7" s="17" t="str">
        <f t="shared" si="11"/>
        <v>np</v>
      </c>
      <c r="T7" s="18">
        <f t="shared" si="12"/>
        <v>0</v>
      </c>
      <c r="U7" s="16" t="str">
        <f>VLOOKUP($C7,'[2]Men''s Saber'!$C$4:$AS$104,U$1-2,FALSE)</f>
        <v>np</v>
      </c>
      <c r="V7" s="17" t="str">
        <f t="shared" si="13"/>
        <v>np</v>
      </c>
      <c r="W7" s="18">
        <f t="shared" si="14"/>
        <v>0</v>
      </c>
      <c r="X7" s="16" t="str">
        <f>VLOOKUP($C7,'[2]Men''s Saber'!$C$4:$AS$104,X$1-2,FALSE)</f>
        <v>np</v>
      </c>
      <c r="Z7">
        <f t="shared" si="15"/>
        <v>60</v>
      </c>
      <c r="AA7">
        <f t="shared" si="16"/>
        <v>137.5</v>
      </c>
      <c r="AB7">
        <f t="shared" si="17"/>
        <v>137</v>
      </c>
      <c r="AC7">
        <f t="shared" si="18"/>
        <v>110</v>
      </c>
      <c r="AD7">
        <f t="shared" si="19"/>
        <v>0</v>
      </c>
      <c r="AE7">
        <f t="shared" si="20"/>
        <v>0</v>
      </c>
      <c r="AF7">
        <f t="shared" si="21"/>
        <v>0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26" t="s">
        <v>140</v>
      </c>
      <c r="D8" s="31">
        <v>1987</v>
      </c>
      <c r="E8" s="3">
        <f t="shared" si="2"/>
        <v>315</v>
      </c>
      <c r="F8" s="3">
        <f t="shared" si="3"/>
        <v>202</v>
      </c>
      <c r="G8" s="4">
        <v>7</v>
      </c>
      <c r="H8" s="5">
        <f t="shared" si="4"/>
        <v>138</v>
      </c>
      <c r="I8" s="4" t="s">
        <v>5</v>
      </c>
      <c r="J8" s="5">
        <f t="shared" si="5"/>
        <v>0</v>
      </c>
      <c r="K8" s="4">
        <v>23</v>
      </c>
      <c r="L8" s="5">
        <f t="shared" si="6"/>
        <v>64</v>
      </c>
      <c r="M8" s="17">
        <f t="shared" si="7"/>
        <v>29</v>
      </c>
      <c r="N8" s="18">
        <f t="shared" si="8"/>
        <v>113</v>
      </c>
      <c r="O8" s="16">
        <f>VLOOKUP($C8,'[2]Men''s Saber'!$C$4:$AS$104,O$1-2,FALSE)</f>
        <v>29</v>
      </c>
      <c r="P8" s="17" t="str">
        <f t="shared" si="9"/>
        <v>np</v>
      </c>
      <c r="Q8" s="18">
        <f t="shared" si="10"/>
        <v>0</v>
      </c>
      <c r="R8" s="16" t="str">
        <f>VLOOKUP($C8,'[2]Men''s Saber'!$C$4:$AS$104,R$1-2,FALSE)</f>
        <v>np</v>
      </c>
      <c r="S8" s="17" t="str">
        <f t="shared" si="11"/>
        <v>np</v>
      </c>
      <c r="T8" s="18">
        <f t="shared" si="12"/>
        <v>0</v>
      </c>
      <c r="U8" s="16" t="str">
        <f>VLOOKUP($C8,'[2]Men''s Saber'!$C$4:$AS$104,U$1-2,FALSE)</f>
        <v>np</v>
      </c>
      <c r="V8" s="17" t="str">
        <f t="shared" si="13"/>
        <v>np</v>
      </c>
      <c r="W8" s="18">
        <f t="shared" si="14"/>
        <v>0</v>
      </c>
      <c r="X8" s="16" t="str">
        <f>VLOOKUP($C8,'[2]Men''s Saber'!$C$4:$AS$104,X$1-2,FALSE)</f>
        <v>np</v>
      </c>
      <c r="Z8">
        <f t="shared" si="15"/>
        <v>138</v>
      </c>
      <c r="AA8">
        <f t="shared" si="16"/>
        <v>0</v>
      </c>
      <c r="AB8">
        <f t="shared" si="17"/>
        <v>64</v>
      </c>
      <c r="AC8">
        <f t="shared" si="18"/>
        <v>113</v>
      </c>
      <c r="AD8">
        <f t="shared" si="19"/>
        <v>0</v>
      </c>
      <c r="AE8">
        <f t="shared" si="20"/>
        <v>0</v>
      </c>
      <c r="AF8">
        <f t="shared" si="21"/>
        <v>0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26" t="s">
        <v>24</v>
      </c>
      <c r="D9" s="31">
        <v>1987</v>
      </c>
      <c r="E9" s="3">
        <f t="shared" si="2"/>
        <v>255</v>
      </c>
      <c r="F9" s="3">
        <f t="shared" si="3"/>
        <v>140</v>
      </c>
      <c r="G9" s="4">
        <v>5</v>
      </c>
      <c r="H9" s="5">
        <f t="shared" si="4"/>
        <v>140</v>
      </c>
      <c r="I9" s="4" t="s">
        <v>5</v>
      </c>
      <c r="J9" s="5">
        <f t="shared" si="5"/>
        <v>0</v>
      </c>
      <c r="K9" s="4" t="s">
        <v>5</v>
      </c>
      <c r="L9" s="5">
        <f t="shared" si="6"/>
        <v>0</v>
      </c>
      <c r="M9" s="17" t="str">
        <f t="shared" si="7"/>
        <v>np</v>
      </c>
      <c r="N9" s="18">
        <f t="shared" si="8"/>
        <v>0</v>
      </c>
      <c r="O9" s="16" t="str">
        <f>VLOOKUP($C9,'[2]Men''s Saber'!$C$4:$AS$104,O$1-2,FALSE)</f>
        <v>np</v>
      </c>
      <c r="P9" s="17" t="str">
        <f t="shared" si="9"/>
        <v>np</v>
      </c>
      <c r="Q9" s="18">
        <f t="shared" si="10"/>
        <v>0</v>
      </c>
      <c r="R9" s="16" t="str">
        <f>VLOOKUP($C9,'[2]Men''s Saber'!$C$4:$AS$104,R$1-2,FALSE)</f>
        <v>np</v>
      </c>
      <c r="S9" s="17">
        <f t="shared" si="11"/>
        <v>27</v>
      </c>
      <c r="T9" s="18">
        <f t="shared" si="12"/>
        <v>115</v>
      </c>
      <c r="U9" s="16">
        <f>VLOOKUP($C9,'[2]Men''s Saber'!$C$4:$AS$104,U$1-2,FALSE)</f>
        <v>27</v>
      </c>
      <c r="V9" s="17" t="str">
        <f t="shared" si="13"/>
        <v>np</v>
      </c>
      <c r="W9" s="18">
        <f t="shared" si="14"/>
        <v>0</v>
      </c>
      <c r="X9" s="16" t="str">
        <f>VLOOKUP($C9,'[2]Men''s Saber'!$C$4:$AS$104,X$1-2,FALSE)</f>
        <v>np</v>
      </c>
      <c r="Z9">
        <f t="shared" si="15"/>
        <v>140</v>
      </c>
      <c r="AA9">
        <f t="shared" si="16"/>
        <v>0</v>
      </c>
      <c r="AB9">
        <f t="shared" si="17"/>
        <v>0</v>
      </c>
      <c r="AC9">
        <f t="shared" si="18"/>
        <v>0</v>
      </c>
      <c r="AD9">
        <f t="shared" si="19"/>
        <v>0</v>
      </c>
      <c r="AE9">
        <f t="shared" si="20"/>
        <v>115</v>
      </c>
      <c r="AF9">
        <f t="shared" si="21"/>
        <v>0</v>
      </c>
      <c r="AH9" s="30"/>
    </row>
    <row r="10" spans="1:34" ht="13.5">
      <c r="A10" s="2" t="str">
        <f t="shared" si="0"/>
        <v>7</v>
      </c>
      <c r="B10" s="2" t="str">
        <f t="shared" si="1"/>
        <v> </v>
      </c>
      <c r="C10" s="26" t="s">
        <v>71</v>
      </c>
      <c r="D10" s="31">
        <v>1988</v>
      </c>
      <c r="E10" s="3">
        <f t="shared" si="2"/>
        <v>234</v>
      </c>
      <c r="F10" s="3">
        <f t="shared" si="3"/>
        <v>172</v>
      </c>
      <c r="G10" s="4">
        <v>13</v>
      </c>
      <c r="H10" s="5">
        <f t="shared" si="4"/>
        <v>103</v>
      </c>
      <c r="I10" s="4">
        <v>25</v>
      </c>
      <c r="J10" s="5">
        <f t="shared" si="5"/>
        <v>62</v>
      </c>
      <c r="K10" s="4">
        <v>18</v>
      </c>
      <c r="L10" s="5">
        <f t="shared" si="6"/>
        <v>69</v>
      </c>
      <c r="M10" s="17" t="str">
        <f t="shared" si="7"/>
        <v>np</v>
      </c>
      <c r="N10" s="18">
        <f t="shared" si="8"/>
        <v>0</v>
      </c>
      <c r="O10" s="16" t="e">
        <f>VLOOKUP($C10,'[2]Men''s Saber'!$C$4:$AS$104,O$1-2,FALSE)</f>
        <v>#N/A</v>
      </c>
      <c r="P10" s="17" t="str">
        <f t="shared" si="9"/>
        <v>np</v>
      </c>
      <c r="Q10" s="18">
        <f t="shared" si="10"/>
        <v>0</v>
      </c>
      <c r="R10" s="16" t="e">
        <f>VLOOKUP($C10,'[2]Men''s Saber'!$C$4:$AS$104,R$1-2,FALSE)</f>
        <v>#N/A</v>
      </c>
      <c r="S10" s="17" t="str">
        <f t="shared" si="11"/>
        <v>np</v>
      </c>
      <c r="T10" s="18">
        <f t="shared" si="12"/>
        <v>0</v>
      </c>
      <c r="U10" s="16" t="e">
        <f>VLOOKUP($C10,'[2]Men''s Saber'!$C$4:$AS$104,U$1-2,FALSE)</f>
        <v>#N/A</v>
      </c>
      <c r="V10" s="17" t="str">
        <f t="shared" si="13"/>
        <v>np</v>
      </c>
      <c r="W10" s="18">
        <f t="shared" si="14"/>
        <v>0</v>
      </c>
      <c r="X10" s="16" t="e">
        <f>VLOOKUP($C10,'[2]Men''s Saber'!$C$4:$AS$104,X$1-2,FALSE)</f>
        <v>#N/A</v>
      </c>
      <c r="Z10">
        <f t="shared" si="15"/>
        <v>103</v>
      </c>
      <c r="AA10">
        <f t="shared" si="16"/>
        <v>62</v>
      </c>
      <c r="AB10">
        <f t="shared" si="17"/>
        <v>69</v>
      </c>
      <c r="AC10">
        <f t="shared" si="18"/>
        <v>0</v>
      </c>
      <c r="AD10">
        <f t="shared" si="19"/>
        <v>0</v>
      </c>
      <c r="AE10">
        <f t="shared" si="20"/>
        <v>0</v>
      </c>
      <c r="AF10">
        <f t="shared" si="21"/>
        <v>0</v>
      </c>
      <c r="AH10" s="30"/>
    </row>
    <row r="11" spans="1:34" ht="13.5">
      <c r="A11" s="2" t="str">
        <f t="shared" si="0"/>
        <v>8</v>
      </c>
      <c r="B11" s="2" t="str">
        <f t="shared" si="1"/>
        <v> </v>
      </c>
      <c r="C11" s="26" t="s">
        <v>95</v>
      </c>
      <c r="D11" s="31">
        <v>1988</v>
      </c>
      <c r="E11" s="3">
        <f t="shared" si="2"/>
        <v>212</v>
      </c>
      <c r="F11" s="3">
        <f t="shared" si="3"/>
        <v>212</v>
      </c>
      <c r="G11" s="4" t="s">
        <v>5</v>
      </c>
      <c r="H11" s="5">
        <f t="shared" si="4"/>
        <v>0</v>
      </c>
      <c r="I11" s="4">
        <v>11</v>
      </c>
      <c r="J11" s="5">
        <f t="shared" si="5"/>
        <v>105</v>
      </c>
      <c r="K11" s="4">
        <v>9</v>
      </c>
      <c r="L11" s="5">
        <f t="shared" si="6"/>
        <v>107</v>
      </c>
      <c r="M11" s="17" t="str">
        <f t="shared" si="7"/>
        <v>np</v>
      </c>
      <c r="N11" s="18">
        <f t="shared" si="8"/>
        <v>0</v>
      </c>
      <c r="O11" s="16" t="e">
        <f>VLOOKUP($C11,'[2]Men''s Saber'!$C$4:$AS$104,O$1-2,FALSE)</f>
        <v>#N/A</v>
      </c>
      <c r="P11" s="17" t="str">
        <f t="shared" si="9"/>
        <v>np</v>
      </c>
      <c r="Q11" s="18">
        <f t="shared" si="10"/>
        <v>0</v>
      </c>
      <c r="R11" s="16" t="e">
        <f>VLOOKUP($C11,'[2]Men''s Saber'!$C$4:$AS$104,R$1-2,FALSE)</f>
        <v>#N/A</v>
      </c>
      <c r="S11" s="17" t="str">
        <f t="shared" si="11"/>
        <v>np</v>
      </c>
      <c r="T11" s="18">
        <f t="shared" si="12"/>
        <v>0</v>
      </c>
      <c r="U11" s="16" t="e">
        <f>VLOOKUP($C11,'[2]Men''s Saber'!$C$4:$AS$104,U$1-2,FALSE)</f>
        <v>#N/A</v>
      </c>
      <c r="V11" s="17" t="str">
        <f t="shared" si="13"/>
        <v>np</v>
      </c>
      <c r="W11" s="18">
        <f t="shared" si="14"/>
        <v>0</v>
      </c>
      <c r="X11" s="16" t="e">
        <f>VLOOKUP($C11,'[2]Men''s Saber'!$C$4:$AS$104,X$1-2,FALSE)</f>
        <v>#N/A</v>
      </c>
      <c r="Z11">
        <f t="shared" si="15"/>
        <v>0</v>
      </c>
      <c r="AA11">
        <f t="shared" si="16"/>
        <v>105</v>
      </c>
      <c r="AB11">
        <f t="shared" si="17"/>
        <v>107</v>
      </c>
      <c r="AC11">
        <f t="shared" si="18"/>
        <v>0</v>
      </c>
      <c r="AD11">
        <f t="shared" si="19"/>
        <v>0</v>
      </c>
      <c r="AE11">
        <f t="shared" si="20"/>
        <v>0</v>
      </c>
      <c r="AF11">
        <f t="shared" si="21"/>
        <v>0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39</v>
      </c>
      <c r="D12" s="31">
        <v>1987</v>
      </c>
      <c r="E12" s="3">
        <f t="shared" si="2"/>
        <v>207</v>
      </c>
      <c r="F12" s="3">
        <f t="shared" si="3"/>
        <v>207</v>
      </c>
      <c r="G12" s="4">
        <v>12</v>
      </c>
      <c r="H12" s="5">
        <f t="shared" si="4"/>
        <v>104</v>
      </c>
      <c r="I12" s="4">
        <v>13</v>
      </c>
      <c r="J12" s="5">
        <f t="shared" si="5"/>
        <v>103</v>
      </c>
      <c r="K12" s="4" t="s">
        <v>5</v>
      </c>
      <c r="L12" s="5">
        <f t="shared" si="6"/>
        <v>0</v>
      </c>
      <c r="M12" s="17" t="str">
        <f t="shared" si="7"/>
        <v>np</v>
      </c>
      <c r="N12" s="18">
        <f t="shared" si="8"/>
        <v>0</v>
      </c>
      <c r="O12" s="16" t="e">
        <f>VLOOKUP($C12,'[2]Men''s Saber'!$C$4:$AS$104,O$1-2,FALSE)</f>
        <v>#N/A</v>
      </c>
      <c r="P12" s="17" t="str">
        <f t="shared" si="9"/>
        <v>np</v>
      </c>
      <c r="Q12" s="18">
        <f t="shared" si="10"/>
        <v>0</v>
      </c>
      <c r="R12" s="16" t="e">
        <f>VLOOKUP($C12,'[2]Men''s Saber'!$C$4:$AS$104,R$1-2,FALSE)</f>
        <v>#N/A</v>
      </c>
      <c r="S12" s="17" t="str">
        <f t="shared" si="11"/>
        <v>np</v>
      </c>
      <c r="T12" s="18">
        <f t="shared" si="12"/>
        <v>0</v>
      </c>
      <c r="U12" s="16" t="e">
        <f>VLOOKUP($C12,'[2]Men''s Saber'!$C$4:$AS$104,U$1-2,FALSE)</f>
        <v>#N/A</v>
      </c>
      <c r="V12" s="17" t="str">
        <f t="shared" si="13"/>
        <v>np</v>
      </c>
      <c r="W12" s="18">
        <f t="shared" si="14"/>
        <v>0</v>
      </c>
      <c r="X12" s="16" t="e">
        <f>VLOOKUP($C12,'[2]Men''s Saber'!$C$4:$AS$104,X$1-2,FALSE)</f>
        <v>#N/A</v>
      </c>
      <c r="Z12">
        <f t="shared" si="15"/>
        <v>104</v>
      </c>
      <c r="AA12">
        <f t="shared" si="16"/>
        <v>103</v>
      </c>
      <c r="AB12">
        <f t="shared" si="17"/>
        <v>0</v>
      </c>
      <c r="AC12">
        <f t="shared" si="18"/>
        <v>0</v>
      </c>
      <c r="AD12">
        <f t="shared" si="19"/>
        <v>0</v>
      </c>
      <c r="AE12">
        <f t="shared" si="20"/>
        <v>0</v>
      </c>
      <c r="AF12">
        <f t="shared" si="21"/>
        <v>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223</v>
      </c>
      <c r="D13" s="31">
        <v>1987</v>
      </c>
      <c r="E13" s="3">
        <f t="shared" si="2"/>
        <v>198.5</v>
      </c>
      <c r="F13" s="3">
        <f t="shared" si="3"/>
        <v>198.5</v>
      </c>
      <c r="G13" s="4" t="s">
        <v>5</v>
      </c>
      <c r="H13" s="5">
        <f t="shared" si="4"/>
        <v>0</v>
      </c>
      <c r="I13" s="4">
        <v>7.5</v>
      </c>
      <c r="J13" s="5">
        <f t="shared" si="5"/>
        <v>137.5</v>
      </c>
      <c r="K13" s="4">
        <v>26</v>
      </c>
      <c r="L13" s="5">
        <f t="shared" si="6"/>
        <v>61</v>
      </c>
      <c r="M13" s="17" t="str">
        <f t="shared" si="7"/>
        <v>np</v>
      </c>
      <c r="N13" s="18">
        <f t="shared" si="8"/>
        <v>0</v>
      </c>
      <c r="O13" s="16" t="e">
        <f>VLOOKUP($C13,'[2]Men''s Saber'!$C$4:$AS$104,O$1-2,FALSE)</f>
        <v>#N/A</v>
      </c>
      <c r="P13" s="17" t="str">
        <f t="shared" si="9"/>
        <v>np</v>
      </c>
      <c r="Q13" s="18">
        <f t="shared" si="10"/>
        <v>0</v>
      </c>
      <c r="R13" s="16" t="e">
        <f>VLOOKUP($C13,'[2]Men''s Saber'!$C$4:$AS$104,R$1-2,FALSE)</f>
        <v>#N/A</v>
      </c>
      <c r="S13" s="17" t="str">
        <f t="shared" si="11"/>
        <v>np</v>
      </c>
      <c r="T13" s="18">
        <f t="shared" si="12"/>
        <v>0</v>
      </c>
      <c r="U13" s="16" t="e">
        <f>VLOOKUP($C13,'[2]Men''s Saber'!$C$4:$AS$104,U$1-2,FALSE)</f>
        <v>#N/A</v>
      </c>
      <c r="V13" s="17" t="str">
        <f t="shared" si="13"/>
        <v>np</v>
      </c>
      <c r="W13" s="18">
        <f t="shared" si="14"/>
        <v>0</v>
      </c>
      <c r="X13" s="16" t="e">
        <f>VLOOKUP($C13,'[2]Men''s Saber'!$C$4:$AS$104,X$1-2,FALSE)</f>
        <v>#N/A</v>
      </c>
      <c r="Z13">
        <f t="shared" si="15"/>
        <v>0</v>
      </c>
      <c r="AA13">
        <f t="shared" si="16"/>
        <v>137.5</v>
      </c>
      <c r="AB13">
        <f t="shared" si="17"/>
        <v>61</v>
      </c>
      <c r="AC13">
        <f t="shared" si="18"/>
        <v>0</v>
      </c>
      <c r="AD13">
        <f t="shared" si="19"/>
        <v>0</v>
      </c>
      <c r="AE13">
        <f t="shared" si="20"/>
        <v>0</v>
      </c>
      <c r="AF13">
        <f t="shared" si="21"/>
        <v>0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6</v>
      </c>
      <c r="D14" s="31">
        <v>1987</v>
      </c>
      <c r="E14" s="3">
        <f t="shared" si="2"/>
        <v>176</v>
      </c>
      <c r="F14" s="3">
        <f t="shared" si="3"/>
        <v>176</v>
      </c>
      <c r="G14" s="4">
        <v>17</v>
      </c>
      <c r="H14" s="5">
        <f t="shared" si="4"/>
        <v>70</v>
      </c>
      <c r="I14" s="4" t="s">
        <v>5</v>
      </c>
      <c r="J14" s="5">
        <f t="shared" si="5"/>
        <v>0</v>
      </c>
      <c r="K14" s="4">
        <v>10</v>
      </c>
      <c r="L14" s="5">
        <f t="shared" si="6"/>
        <v>106</v>
      </c>
      <c r="M14" s="17" t="str">
        <f t="shared" si="7"/>
        <v>np</v>
      </c>
      <c r="N14" s="18">
        <f t="shared" si="8"/>
        <v>0</v>
      </c>
      <c r="O14" s="16" t="e">
        <f>VLOOKUP($C14,'[2]Men''s Saber'!$C$4:$AS$104,O$1-2,FALSE)</f>
        <v>#N/A</v>
      </c>
      <c r="P14" s="17" t="str">
        <f t="shared" si="9"/>
        <v>np</v>
      </c>
      <c r="Q14" s="18">
        <f t="shared" si="10"/>
        <v>0</v>
      </c>
      <c r="R14" s="16" t="e">
        <f>VLOOKUP($C14,'[2]Men''s Saber'!$C$4:$AS$104,R$1-2,FALSE)</f>
        <v>#N/A</v>
      </c>
      <c r="S14" s="17" t="str">
        <f t="shared" si="11"/>
        <v>np</v>
      </c>
      <c r="T14" s="18">
        <f t="shared" si="12"/>
        <v>0</v>
      </c>
      <c r="U14" s="16" t="e">
        <f>VLOOKUP($C14,'[2]Men''s Saber'!$C$4:$AS$104,U$1-2,FALSE)</f>
        <v>#N/A</v>
      </c>
      <c r="V14" s="17" t="str">
        <f t="shared" si="13"/>
        <v>np</v>
      </c>
      <c r="W14" s="18">
        <f t="shared" si="14"/>
        <v>0</v>
      </c>
      <c r="X14" s="16" t="e">
        <f>VLOOKUP($C14,'[2]Men''s Saber'!$C$4:$AS$104,X$1-2,FALSE)</f>
        <v>#N/A</v>
      </c>
      <c r="Z14">
        <f t="shared" si="15"/>
        <v>70</v>
      </c>
      <c r="AA14">
        <f t="shared" si="16"/>
        <v>0</v>
      </c>
      <c r="AB14">
        <f t="shared" si="17"/>
        <v>106</v>
      </c>
      <c r="AC14">
        <f t="shared" si="18"/>
        <v>0</v>
      </c>
      <c r="AD14">
        <f t="shared" si="19"/>
        <v>0</v>
      </c>
      <c r="AE14">
        <f t="shared" si="20"/>
        <v>0</v>
      </c>
      <c r="AF14">
        <f t="shared" si="21"/>
        <v>0</v>
      </c>
      <c r="AH14" s="30"/>
    </row>
    <row r="15" spans="1:34" ht="13.5">
      <c r="A15" s="2" t="str">
        <f t="shared" si="0"/>
        <v>12T</v>
      </c>
      <c r="B15" s="2" t="str">
        <f t="shared" si="1"/>
        <v> </v>
      </c>
      <c r="C15" s="26" t="s">
        <v>26</v>
      </c>
      <c r="D15" s="31">
        <v>1988</v>
      </c>
      <c r="E15" s="3">
        <f t="shared" si="2"/>
        <v>170</v>
      </c>
      <c r="F15" s="3">
        <f t="shared" si="3"/>
        <v>170</v>
      </c>
      <c r="G15" s="4">
        <v>18</v>
      </c>
      <c r="H15" s="5">
        <f t="shared" si="4"/>
        <v>69</v>
      </c>
      <c r="I15" s="4">
        <v>15</v>
      </c>
      <c r="J15" s="5">
        <f t="shared" si="5"/>
        <v>101</v>
      </c>
      <c r="K15" s="4" t="s">
        <v>5</v>
      </c>
      <c r="L15" s="5">
        <f t="shared" si="6"/>
        <v>0</v>
      </c>
      <c r="M15" s="17" t="str">
        <f t="shared" si="7"/>
        <v>np</v>
      </c>
      <c r="N15" s="18">
        <f t="shared" si="8"/>
        <v>0</v>
      </c>
      <c r="O15" s="16" t="e">
        <f>VLOOKUP($C15,'[2]Men''s Saber'!$C$4:$AS$104,O$1-2,FALSE)</f>
        <v>#N/A</v>
      </c>
      <c r="P15" s="17" t="str">
        <f t="shared" si="9"/>
        <v>np</v>
      </c>
      <c r="Q15" s="18">
        <f t="shared" si="10"/>
        <v>0</v>
      </c>
      <c r="R15" s="16" t="e">
        <f>VLOOKUP($C15,'[2]Men''s Saber'!$C$4:$AS$104,R$1-2,FALSE)</f>
        <v>#N/A</v>
      </c>
      <c r="S15" s="17" t="str">
        <f t="shared" si="11"/>
        <v>np</v>
      </c>
      <c r="T15" s="18">
        <f t="shared" si="12"/>
        <v>0</v>
      </c>
      <c r="U15" s="16" t="e">
        <f>VLOOKUP($C15,'[2]Men''s Saber'!$C$4:$AS$104,U$1-2,FALSE)</f>
        <v>#N/A</v>
      </c>
      <c r="V15" s="17" t="str">
        <f t="shared" si="13"/>
        <v>np</v>
      </c>
      <c r="W15" s="18">
        <f t="shared" si="14"/>
        <v>0</v>
      </c>
      <c r="X15" s="16" t="e">
        <f>VLOOKUP($C15,'[2]Men''s Saber'!$C$4:$AS$104,X$1-2,FALSE)</f>
        <v>#N/A</v>
      </c>
      <c r="Z15">
        <f t="shared" si="15"/>
        <v>69</v>
      </c>
      <c r="AA15">
        <f t="shared" si="16"/>
        <v>101</v>
      </c>
      <c r="AB15">
        <f t="shared" si="17"/>
        <v>0</v>
      </c>
      <c r="AC15">
        <f t="shared" si="18"/>
        <v>0</v>
      </c>
      <c r="AD15">
        <f t="shared" si="19"/>
        <v>0</v>
      </c>
      <c r="AE15">
        <f t="shared" si="20"/>
        <v>0</v>
      </c>
      <c r="AF15">
        <f t="shared" si="21"/>
        <v>0</v>
      </c>
      <c r="AH15" s="30"/>
    </row>
    <row r="16" spans="1:34" ht="13.5">
      <c r="A16" s="2" t="str">
        <f t="shared" si="0"/>
        <v>12T</v>
      </c>
      <c r="B16" s="2" t="str">
        <f t="shared" si="1"/>
        <v> </v>
      </c>
      <c r="C16" s="26" t="s">
        <v>141</v>
      </c>
      <c r="D16" s="31">
        <v>1987</v>
      </c>
      <c r="E16" s="3">
        <f t="shared" si="2"/>
        <v>170</v>
      </c>
      <c r="F16" s="3">
        <f t="shared" si="3"/>
        <v>170</v>
      </c>
      <c r="G16" s="4">
        <v>19</v>
      </c>
      <c r="H16" s="5">
        <f t="shared" si="4"/>
        <v>68</v>
      </c>
      <c r="I16" s="4" t="s">
        <v>5</v>
      </c>
      <c r="J16" s="5">
        <f t="shared" si="5"/>
        <v>0</v>
      </c>
      <c r="K16" s="4">
        <v>14</v>
      </c>
      <c r="L16" s="5">
        <f t="shared" si="6"/>
        <v>102</v>
      </c>
      <c r="M16" s="17" t="str">
        <f t="shared" si="7"/>
        <v>np</v>
      </c>
      <c r="N16" s="18">
        <f t="shared" si="8"/>
        <v>0</v>
      </c>
      <c r="O16" s="16" t="e">
        <f>VLOOKUP($C16,'[2]Men''s Saber'!$C$4:$AS$104,O$1-2,FALSE)</f>
        <v>#N/A</v>
      </c>
      <c r="P16" s="17" t="str">
        <f t="shared" si="9"/>
        <v>np</v>
      </c>
      <c r="Q16" s="18">
        <f t="shared" si="10"/>
        <v>0</v>
      </c>
      <c r="R16" s="16" t="e">
        <f>VLOOKUP($C16,'[2]Men''s Saber'!$C$4:$AS$104,R$1-2,FALSE)</f>
        <v>#N/A</v>
      </c>
      <c r="S16" s="17" t="str">
        <f t="shared" si="11"/>
        <v>np</v>
      </c>
      <c r="T16" s="18">
        <f t="shared" si="12"/>
        <v>0</v>
      </c>
      <c r="U16" s="16" t="e">
        <f>VLOOKUP($C16,'[2]Men''s Saber'!$C$4:$AS$104,U$1-2,FALSE)</f>
        <v>#N/A</v>
      </c>
      <c r="V16" s="17" t="str">
        <f t="shared" si="13"/>
        <v>np</v>
      </c>
      <c r="W16" s="18">
        <f t="shared" si="14"/>
        <v>0</v>
      </c>
      <c r="X16" s="16" t="e">
        <f>VLOOKUP($C16,'[2]Men''s Saber'!$C$4:$AS$104,X$1-2,FALSE)</f>
        <v>#N/A</v>
      </c>
      <c r="Z16">
        <f t="shared" si="15"/>
        <v>68</v>
      </c>
      <c r="AA16">
        <f t="shared" si="16"/>
        <v>0</v>
      </c>
      <c r="AB16">
        <f t="shared" si="17"/>
        <v>102</v>
      </c>
      <c r="AC16">
        <f t="shared" si="18"/>
        <v>0</v>
      </c>
      <c r="AD16">
        <f t="shared" si="19"/>
        <v>0</v>
      </c>
      <c r="AE16">
        <f t="shared" si="20"/>
        <v>0</v>
      </c>
      <c r="AF16">
        <f t="shared" si="21"/>
        <v>0</v>
      </c>
      <c r="AH16" s="30"/>
    </row>
    <row r="17" spans="1:34" ht="13.5">
      <c r="A17" s="2" t="str">
        <f t="shared" si="0"/>
        <v>14T</v>
      </c>
      <c r="B17" s="2" t="str">
        <f t="shared" si="1"/>
        <v> </v>
      </c>
      <c r="C17" s="26" t="s">
        <v>72</v>
      </c>
      <c r="D17" s="31">
        <v>1987</v>
      </c>
      <c r="E17" s="3">
        <f t="shared" si="2"/>
        <v>166</v>
      </c>
      <c r="F17" s="3">
        <f t="shared" si="3"/>
        <v>166</v>
      </c>
      <c r="G17" s="4">
        <v>10</v>
      </c>
      <c r="H17" s="5">
        <f t="shared" si="4"/>
        <v>106</v>
      </c>
      <c r="I17" s="4">
        <v>27</v>
      </c>
      <c r="J17" s="5">
        <f t="shared" si="5"/>
        <v>60</v>
      </c>
      <c r="K17" s="4" t="s">
        <v>5</v>
      </c>
      <c r="L17" s="5">
        <f t="shared" si="6"/>
        <v>0</v>
      </c>
      <c r="M17" s="17" t="str">
        <f t="shared" si="7"/>
        <v>np</v>
      </c>
      <c r="N17" s="18">
        <f t="shared" si="8"/>
        <v>0</v>
      </c>
      <c r="O17" s="16" t="e">
        <f>VLOOKUP($C17,'[2]Men''s Saber'!$C$4:$AS$104,O$1-2,FALSE)</f>
        <v>#N/A</v>
      </c>
      <c r="P17" s="17" t="str">
        <f t="shared" si="9"/>
        <v>np</v>
      </c>
      <c r="Q17" s="18">
        <f t="shared" si="10"/>
        <v>0</v>
      </c>
      <c r="R17" s="16" t="e">
        <f>VLOOKUP($C17,'[2]Men''s Saber'!$C$4:$AS$104,R$1-2,FALSE)</f>
        <v>#N/A</v>
      </c>
      <c r="S17" s="17" t="str">
        <f t="shared" si="11"/>
        <v>np</v>
      </c>
      <c r="T17" s="18">
        <f t="shared" si="12"/>
        <v>0</v>
      </c>
      <c r="U17" s="16" t="e">
        <f>VLOOKUP($C17,'[2]Men''s Saber'!$C$4:$AS$104,U$1-2,FALSE)</f>
        <v>#N/A</v>
      </c>
      <c r="V17" s="17" t="str">
        <f t="shared" si="13"/>
        <v>np</v>
      </c>
      <c r="W17" s="18">
        <f t="shared" si="14"/>
        <v>0</v>
      </c>
      <c r="X17" s="16" t="e">
        <f>VLOOKUP($C17,'[2]Men''s Saber'!$C$4:$AS$104,X$1-2,FALSE)</f>
        <v>#N/A</v>
      </c>
      <c r="Z17">
        <f t="shared" si="15"/>
        <v>106</v>
      </c>
      <c r="AA17">
        <f t="shared" si="16"/>
        <v>60</v>
      </c>
      <c r="AB17">
        <f t="shared" si="17"/>
        <v>0</v>
      </c>
      <c r="AC17">
        <f t="shared" si="18"/>
        <v>0</v>
      </c>
      <c r="AD17">
        <f t="shared" si="19"/>
        <v>0</v>
      </c>
      <c r="AE17">
        <f t="shared" si="20"/>
        <v>0</v>
      </c>
      <c r="AF17">
        <f t="shared" si="21"/>
        <v>0</v>
      </c>
      <c r="AH17" s="30"/>
    </row>
    <row r="18" spans="1:34" ht="13.5">
      <c r="A18" s="2" t="str">
        <f t="shared" si="0"/>
        <v>14T</v>
      </c>
      <c r="B18" s="2" t="str">
        <f t="shared" si="1"/>
        <v> </v>
      </c>
      <c r="C18" s="26" t="s">
        <v>49</v>
      </c>
      <c r="D18" s="31">
        <v>1987</v>
      </c>
      <c r="E18" s="3">
        <f t="shared" si="2"/>
        <v>166</v>
      </c>
      <c r="F18" s="3">
        <f t="shared" si="3"/>
        <v>166</v>
      </c>
      <c r="G18" s="4">
        <v>23</v>
      </c>
      <c r="H18" s="5">
        <f t="shared" si="4"/>
        <v>64</v>
      </c>
      <c r="I18" s="4">
        <v>14</v>
      </c>
      <c r="J18" s="5">
        <f t="shared" si="5"/>
        <v>102</v>
      </c>
      <c r="K18" s="4" t="s">
        <v>5</v>
      </c>
      <c r="L18" s="5">
        <f t="shared" si="6"/>
        <v>0</v>
      </c>
      <c r="M18" s="17" t="str">
        <f t="shared" si="7"/>
        <v>np</v>
      </c>
      <c r="N18" s="18">
        <f t="shared" si="8"/>
        <v>0</v>
      </c>
      <c r="O18" s="16" t="e">
        <f>VLOOKUP($C18,'[2]Men''s Saber'!$C$4:$AS$104,O$1-2,FALSE)</f>
        <v>#N/A</v>
      </c>
      <c r="P18" s="17" t="str">
        <f t="shared" si="9"/>
        <v>np</v>
      </c>
      <c r="Q18" s="18">
        <f t="shared" si="10"/>
        <v>0</v>
      </c>
      <c r="R18" s="16" t="e">
        <f>VLOOKUP($C18,'[2]Men''s Saber'!$C$4:$AS$104,R$1-2,FALSE)</f>
        <v>#N/A</v>
      </c>
      <c r="S18" s="17" t="str">
        <f t="shared" si="11"/>
        <v>np</v>
      </c>
      <c r="T18" s="18">
        <f t="shared" si="12"/>
        <v>0</v>
      </c>
      <c r="U18" s="16" t="e">
        <f>VLOOKUP($C18,'[2]Men''s Saber'!$C$4:$AS$104,U$1-2,FALSE)</f>
        <v>#N/A</v>
      </c>
      <c r="V18" s="17" t="str">
        <f t="shared" si="13"/>
        <v>np</v>
      </c>
      <c r="W18" s="18">
        <f t="shared" si="14"/>
        <v>0</v>
      </c>
      <c r="X18" s="16" t="e">
        <f>VLOOKUP($C18,'[2]Men''s Saber'!$C$4:$AS$104,X$1-2,FALSE)</f>
        <v>#N/A</v>
      </c>
      <c r="Z18">
        <f t="shared" si="15"/>
        <v>64</v>
      </c>
      <c r="AA18">
        <f t="shared" si="16"/>
        <v>102</v>
      </c>
      <c r="AB18">
        <f t="shared" si="17"/>
        <v>0</v>
      </c>
      <c r="AC18">
        <f t="shared" si="18"/>
        <v>0</v>
      </c>
      <c r="AD18">
        <f t="shared" si="19"/>
        <v>0</v>
      </c>
      <c r="AE18">
        <f t="shared" si="20"/>
        <v>0</v>
      </c>
      <c r="AF18">
        <f t="shared" si="21"/>
        <v>0</v>
      </c>
      <c r="AH18" s="30"/>
    </row>
    <row r="19" spans="1:34" ht="13.5">
      <c r="A19" s="2" t="str">
        <f t="shared" si="0"/>
        <v>16</v>
      </c>
      <c r="B19" s="2" t="str">
        <f t="shared" si="1"/>
        <v> </v>
      </c>
      <c r="C19" s="26" t="s">
        <v>142</v>
      </c>
      <c r="D19" s="31">
        <v>1987</v>
      </c>
      <c r="E19" s="3">
        <f t="shared" si="2"/>
        <v>127</v>
      </c>
      <c r="F19" s="3">
        <f t="shared" si="3"/>
        <v>127</v>
      </c>
      <c r="G19" s="4">
        <v>21</v>
      </c>
      <c r="H19" s="5">
        <f t="shared" si="4"/>
        <v>66</v>
      </c>
      <c r="I19" s="4">
        <v>26</v>
      </c>
      <c r="J19" s="5">
        <f t="shared" si="5"/>
        <v>61</v>
      </c>
      <c r="K19" s="4" t="s">
        <v>5</v>
      </c>
      <c r="L19" s="5">
        <f t="shared" si="6"/>
        <v>0</v>
      </c>
      <c r="M19" s="17" t="str">
        <f t="shared" si="7"/>
        <v>np</v>
      </c>
      <c r="N19" s="18">
        <f t="shared" si="8"/>
        <v>0</v>
      </c>
      <c r="O19" s="16" t="e">
        <f>VLOOKUP($C19,'[2]Men''s Saber'!$C$4:$AS$104,O$1-2,FALSE)</f>
        <v>#N/A</v>
      </c>
      <c r="P19" s="17" t="str">
        <f t="shared" si="9"/>
        <v>np</v>
      </c>
      <c r="Q19" s="18">
        <f t="shared" si="10"/>
        <v>0</v>
      </c>
      <c r="R19" s="16" t="e">
        <f>VLOOKUP($C19,'[2]Men''s Saber'!$C$4:$AS$104,R$1-2,FALSE)</f>
        <v>#N/A</v>
      </c>
      <c r="S19" s="17" t="str">
        <f t="shared" si="11"/>
        <v>np</v>
      </c>
      <c r="T19" s="18">
        <f t="shared" si="12"/>
        <v>0</v>
      </c>
      <c r="U19" s="16" t="e">
        <f>VLOOKUP($C19,'[2]Men''s Saber'!$C$4:$AS$104,U$1-2,FALSE)</f>
        <v>#N/A</v>
      </c>
      <c r="V19" s="17" t="str">
        <f t="shared" si="13"/>
        <v>np</v>
      </c>
      <c r="W19" s="18">
        <f t="shared" si="14"/>
        <v>0</v>
      </c>
      <c r="X19" s="16" t="e">
        <f>VLOOKUP($C19,'[2]Men''s Saber'!$C$4:$AS$104,X$1-2,FALSE)</f>
        <v>#N/A</v>
      </c>
      <c r="Z19">
        <f t="shared" si="15"/>
        <v>66</v>
      </c>
      <c r="AA19">
        <f t="shared" si="16"/>
        <v>61</v>
      </c>
      <c r="AB19">
        <f t="shared" si="17"/>
        <v>0</v>
      </c>
      <c r="AC19">
        <f t="shared" si="18"/>
        <v>0</v>
      </c>
      <c r="AD19">
        <f t="shared" si="19"/>
        <v>0</v>
      </c>
      <c r="AE19">
        <f t="shared" si="20"/>
        <v>0</v>
      </c>
      <c r="AF19">
        <f t="shared" si="21"/>
        <v>0</v>
      </c>
      <c r="AH19" s="30"/>
    </row>
    <row r="20" spans="1:34" ht="13.5">
      <c r="A20" s="2" t="str">
        <f t="shared" si="0"/>
        <v>17</v>
      </c>
      <c r="B20" s="2" t="str">
        <f t="shared" si="1"/>
        <v>#</v>
      </c>
      <c r="C20" s="26" t="s">
        <v>143</v>
      </c>
      <c r="D20" s="31">
        <v>1989</v>
      </c>
      <c r="E20" s="3">
        <f t="shared" si="2"/>
        <v>121</v>
      </c>
      <c r="F20" s="3">
        <f t="shared" si="3"/>
        <v>121</v>
      </c>
      <c r="G20" s="4">
        <v>22</v>
      </c>
      <c r="H20" s="5">
        <f t="shared" si="4"/>
        <v>65</v>
      </c>
      <c r="I20" s="4" t="s">
        <v>5</v>
      </c>
      <c r="J20" s="5">
        <f t="shared" si="5"/>
        <v>0</v>
      </c>
      <c r="K20" s="4">
        <v>31</v>
      </c>
      <c r="L20" s="5">
        <f t="shared" si="6"/>
        <v>56</v>
      </c>
      <c r="M20" s="17" t="str">
        <f t="shared" si="7"/>
        <v>np</v>
      </c>
      <c r="N20" s="18">
        <f t="shared" si="8"/>
        <v>0</v>
      </c>
      <c r="O20" s="16" t="e">
        <f>VLOOKUP($C20,'[2]Men''s Saber'!$C$4:$AS$104,O$1-2,FALSE)</f>
        <v>#N/A</v>
      </c>
      <c r="P20" s="17" t="str">
        <f t="shared" si="9"/>
        <v>np</v>
      </c>
      <c r="Q20" s="18">
        <f t="shared" si="10"/>
        <v>0</v>
      </c>
      <c r="R20" s="16" t="e">
        <f>VLOOKUP($C20,'[2]Men''s Saber'!$C$4:$AS$104,R$1-2,FALSE)</f>
        <v>#N/A</v>
      </c>
      <c r="S20" s="17" t="str">
        <f t="shared" si="11"/>
        <v>np</v>
      </c>
      <c r="T20" s="18">
        <f t="shared" si="12"/>
        <v>0</v>
      </c>
      <c r="U20" s="16" t="e">
        <f>VLOOKUP($C20,'[2]Men''s Saber'!$C$4:$AS$104,U$1-2,FALSE)</f>
        <v>#N/A</v>
      </c>
      <c r="V20" s="17" t="str">
        <f t="shared" si="13"/>
        <v>np</v>
      </c>
      <c r="W20" s="18">
        <f t="shared" si="14"/>
        <v>0</v>
      </c>
      <c r="X20" s="16" t="e">
        <f>VLOOKUP($C20,'[2]Men''s Saber'!$C$4:$AS$104,X$1-2,FALSE)</f>
        <v>#N/A</v>
      </c>
      <c r="Z20">
        <f t="shared" si="15"/>
        <v>65</v>
      </c>
      <c r="AA20">
        <f t="shared" si="16"/>
        <v>0</v>
      </c>
      <c r="AB20">
        <f t="shared" si="17"/>
        <v>56</v>
      </c>
      <c r="AC20">
        <f t="shared" si="18"/>
        <v>0</v>
      </c>
      <c r="AD20">
        <f t="shared" si="19"/>
        <v>0</v>
      </c>
      <c r="AE20">
        <f t="shared" si="20"/>
        <v>0</v>
      </c>
      <c r="AF20">
        <f t="shared" si="21"/>
        <v>0</v>
      </c>
      <c r="AH20" s="30"/>
    </row>
    <row r="21" spans="1:34" ht="13.5">
      <c r="A21" s="2" t="str">
        <f t="shared" si="0"/>
        <v>18</v>
      </c>
      <c r="B21" s="2" t="str">
        <f t="shared" si="1"/>
        <v> </v>
      </c>
      <c r="C21" s="26" t="s">
        <v>23</v>
      </c>
      <c r="D21" s="1">
        <v>1987</v>
      </c>
      <c r="E21" s="3">
        <f t="shared" si="2"/>
        <v>101</v>
      </c>
      <c r="F21" s="3">
        <f t="shared" si="3"/>
        <v>101</v>
      </c>
      <c r="G21" s="4">
        <v>15</v>
      </c>
      <c r="H21" s="5">
        <f t="shared" si="4"/>
        <v>101</v>
      </c>
      <c r="I21" s="4" t="s">
        <v>5</v>
      </c>
      <c r="J21" s="5">
        <f t="shared" si="5"/>
        <v>0</v>
      </c>
      <c r="K21" s="4" t="s">
        <v>5</v>
      </c>
      <c r="L21" s="5">
        <f t="shared" si="6"/>
        <v>0</v>
      </c>
      <c r="M21" s="17" t="str">
        <f t="shared" si="7"/>
        <v>np</v>
      </c>
      <c r="N21" s="18">
        <f t="shared" si="8"/>
        <v>0</v>
      </c>
      <c r="O21" s="16" t="e">
        <f>VLOOKUP($C21,'[2]Men''s Saber'!$C$4:$AS$104,O$1-2,FALSE)</f>
        <v>#N/A</v>
      </c>
      <c r="P21" s="17" t="str">
        <f t="shared" si="9"/>
        <v>np</v>
      </c>
      <c r="Q21" s="18">
        <f t="shared" si="10"/>
        <v>0</v>
      </c>
      <c r="R21" s="16" t="e">
        <f>VLOOKUP($C21,'[2]Men''s Saber'!$C$4:$AS$104,R$1-2,FALSE)</f>
        <v>#N/A</v>
      </c>
      <c r="S21" s="17" t="str">
        <f t="shared" si="11"/>
        <v>np</v>
      </c>
      <c r="T21" s="18">
        <f t="shared" si="12"/>
        <v>0</v>
      </c>
      <c r="U21" s="16" t="e">
        <f>VLOOKUP($C21,'[2]Men''s Saber'!$C$4:$AS$104,U$1-2,FALSE)</f>
        <v>#N/A</v>
      </c>
      <c r="V21" s="17" t="str">
        <f t="shared" si="13"/>
        <v>np</v>
      </c>
      <c r="W21" s="18">
        <f t="shared" si="14"/>
        <v>0</v>
      </c>
      <c r="X21" s="16" t="e">
        <f>VLOOKUP($C21,'[2]Men''s Saber'!$C$4:$AS$104,X$1-2,FALSE)</f>
        <v>#N/A</v>
      </c>
      <c r="Z21">
        <f t="shared" si="15"/>
        <v>101</v>
      </c>
      <c r="AA21">
        <f t="shared" si="16"/>
        <v>0</v>
      </c>
      <c r="AB21">
        <f t="shared" si="17"/>
        <v>0</v>
      </c>
      <c r="AC21">
        <f t="shared" si="18"/>
        <v>0</v>
      </c>
      <c r="AD21">
        <f t="shared" si="19"/>
        <v>0</v>
      </c>
      <c r="AE21">
        <f t="shared" si="20"/>
        <v>0</v>
      </c>
      <c r="AF21">
        <f t="shared" si="21"/>
        <v>0</v>
      </c>
      <c r="AH21" s="30"/>
    </row>
    <row r="22" spans="1:34" ht="13.5">
      <c r="A22" s="2" t="str">
        <f t="shared" si="0"/>
        <v>19T</v>
      </c>
      <c r="B22" s="2" t="str">
        <f t="shared" si="1"/>
        <v> </v>
      </c>
      <c r="C22" s="26" t="s">
        <v>104</v>
      </c>
      <c r="D22" s="31">
        <v>1988</v>
      </c>
      <c r="E22" s="3">
        <f t="shared" si="2"/>
        <v>100</v>
      </c>
      <c r="F22" s="3">
        <f t="shared" si="3"/>
        <v>100</v>
      </c>
      <c r="G22" s="4" t="s">
        <v>5</v>
      </c>
      <c r="H22" s="5">
        <f t="shared" si="4"/>
        <v>0</v>
      </c>
      <c r="I22" s="4">
        <v>16</v>
      </c>
      <c r="J22" s="5">
        <f t="shared" si="5"/>
        <v>100</v>
      </c>
      <c r="K22" s="4" t="s">
        <v>5</v>
      </c>
      <c r="L22" s="5">
        <f t="shared" si="6"/>
        <v>0</v>
      </c>
      <c r="M22" s="17" t="str">
        <f t="shared" si="7"/>
        <v>np</v>
      </c>
      <c r="N22" s="18">
        <f t="shared" si="8"/>
        <v>0</v>
      </c>
      <c r="O22" s="16" t="e">
        <f>VLOOKUP($C22,'[2]Men''s Saber'!$C$4:$AS$104,O$1-2,FALSE)</f>
        <v>#N/A</v>
      </c>
      <c r="P22" s="17" t="str">
        <f t="shared" si="9"/>
        <v>np</v>
      </c>
      <c r="Q22" s="18">
        <f t="shared" si="10"/>
        <v>0</v>
      </c>
      <c r="R22" s="16" t="e">
        <f>VLOOKUP($C22,'[2]Men''s Saber'!$C$4:$AS$104,R$1-2,FALSE)</f>
        <v>#N/A</v>
      </c>
      <c r="S22" s="17" t="str">
        <f t="shared" si="11"/>
        <v>np</v>
      </c>
      <c r="T22" s="18">
        <f t="shared" si="12"/>
        <v>0</v>
      </c>
      <c r="U22" s="16" t="e">
        <f>VLOOKUP($C22,'[2]Men''s Saber'!$C$4:$AS$104,U$1-2,FALSE)</f>
        <v>#N/A</v>
      </c>
      <c r="V22" s="17" t="str">
        <f t="shared" si="13"/>
        <v>np</v>
      </c>
      <c r="W22" s="18">
        <f t="shared" si="14"/>
        <v>0</v>
      </c>
      <c r="X22" s="16" t="e">
        <f>VLOOKUP($C22,'[2]Men''s Saber'!$C$4:$AS$104,X$1-2,FALSE)</f>
        <v>#N/A</v>
      </c>
      <c r="Z22">
        <f t="shared" si="15"/>
        <v>0</v>
      </c>
      <c r="AA22">
        <f t="shared" si="16"/>
        <v>100</v>
      </c>
      <c r="AB22">
        <f t="shared" si="17"/>
        <v>0</v>
      </c>
      <c r="AC22">
        <f t="shared" si="18"/>
        <v>0</v>
      </c>
      <c r="AD22">
        <f t="shared" si="19"/>
        <v>0</v>
      </c>
      <c r="AE22">
        <f t="shared" si="20"/>
        <v>0</v>
      </c>
      <c r="AF22">
        <f t="shared" si="21"/>
        <v>0</v>
      </c>
      <c r="AH22" s="30"/>
    </row>
    <row r="23" spans="1:34" ht="13.5">
      <c r="A23" s="2" t="str">
        <f t="shared" si="0"/>
        <v>19T</v>
      </c>
      <c r="B23" s="2" t="str">
        <f t="shared" si="1"/>
        <v> </v>
      </c>
      <c r="C23" s="26" t="s">
        <v>265</v>
      </c>
      <c r="D23" s="31">
        <v>1987</v>
      </c>
      <c r="E23" s="3">
        <f t="shared" si="2"/>
        <v>100</v>
      </c>
      <c r="F23" s="3">
        <f t="shared" si="3"/>
        <v>100</v>
      </c>
      <c r="G23" s="4" t="s">
        <v>5</v>
      </c>
      <c r="H23" s="5">
        <f t="shared" si="4"/>
        <v>0</v>
      </c>
      <c r="I23" s="4" t="s">
        <v>5</v>
      </c>
      <c r="J23" s="5">
        <f t="shared" si="5"/>
        <v>0</v>
      </c>
      <c r="K23" s="4">
        <v>16</v>
      </c>
      <c r="L23" s="5">
        <f t="shared" si="6"/>
        <v>100</v>
      </c>
      <c r="M23" s="17" t="str">
        <f t="shared" si="7"/>
        <v>np</v>
      </c>
      <c r="N23" s="18">
        <f t="shared" si="8"/>
        <v>0</v>
      </c>
      <c r="O23" s="16" t="e">
        <f>VLOOKUP($C23,'[2]Men''s Saber'!$C$4:$AS$104,O$1-2,FALSE)</f>
        <v>#N/A</v>
      </c>
      <c r="P23" s="17" t="str">
        <f t="shared" si="9"/>
        <v>np</v>
      </c>
      <c r="Q23" s="18">
        <f t="shared" si="10"/>
        <v>0</v>
      </c>
      <c r="R23" s="16" t="e">
        <f>VLOOKUP($C23,'[2]Men''s Saber'!$C$4:$AS$104,R$1-2,FALSE)</f>
        <v>#N/A</v>
      </c>
      <c r="S23" s="17" t="str">
        <f t="shared" si="11"/>
        <v>np</v>
      </c>
      <c r="T23" s="18">
        <f t="shared" si="12"/>
        <v>0</v>
      </c>
      <c r="U23" s="16" t="e">
        <f>VLOOKUP($C23,'[2]Men''s Saber'!$C$4:$AS$104,U$1-2,FALSE)</f>
        <v>#N/A</v>
      </c>
      <c r="V23" s="17" t="str">
        <f t="shared" si="13"/>
        <v>np</v>
      </c>
      <c r="W23" s="18">
        <f t="shared" si="14"/>
        <v>0</v>
      </c>
      <c r="X23" s="16" t="e">
        <f>VLOOKUP($C23,'[2]Men''s Saber'!$C$4:$AS$104,X$1-2,FALSE)</f>
        <v>#N/A</v>
      </c>
      <c r="Z23">
        <f t="shared" si="15"/>
        <v>0</v>
      </c>
      <c r="AA23">
        <f t="shared" si="16"/>
        <v>0</v>
      </c>
      <c r="AB23">
        <f t="shared" si="17"/>
        <v>100</v>
      </c>
      <c r="AC23">
        <f t="shared" si="18"/>
        <v>0</v>
      </c>
      <c r="AD23">
        <f t="shared" si="19"/>
        <v>0</v>
      </c>
      <c r="AE23">
        <f t="shared" si="20"/>
        <v>0</v>
      </c>
      <c r="AF23">
        <f t="shared" si="21"/>
        <v>0</v>
      </c>
      <c r="AH23" s="30"/>
    </row>
    <row r="24" spans="1:34" ht="13.5">
      <c r="A24" s="2" t="str">
        <f t="shared" si="0"/>
        <v>21</v>
      </c>
      <c r="B24" s="2" t="str">
        <f t="shared" si="1"/>
        <v>#</v>
      </c>
      <c r="C24" s="26" t="s">
        <v>86</v>
      </c>
      <c r="D24" s="31">
        <v>1989</v>
      </c>
      <c r="E24" s="3">
        <f t="shared" si="2"/>
        <v>69</v>
      </c>
      <c r="F24" s="3">
        <f t="shared" si="3"/>
        <v>69</v>
      </c>
      <c r="G24" s="4" t="s">
        <v>5</v>
      </c>
      <c r="H24" s="5">
        <f t="shared" si="4"/>
        <v>0</v>
      </c>
      <c r="I24" s="4">
        <v>18</v>
      </c>
      <c r="J24" s="5">
        <f t="shared" si="5"/>
        <v>69</v>
      </c>
      <c r="K24" s="4" t="s">
        <v>5</v>
      </c>
      <c r="L24" s="5">
        <f t="shared" si="6"/>
        <v>0</v>
      </c>
      <c r="M24" s="17" t="str">
        <f t="shared" si="7"/>
        <v>np</v>
      </c>
      <c r="N24" s="18">
        <f t="shared" si="8"/>
        <v>0</v>
      </c>
      <c r="O24" s="16" t="e">
        <f>VLOOKUP($C24,'[2]Men''s Saber'!$C$4:$AS$104,O$1-2,FALSE)</f>
        <v>#N/A</v>
      </c>
      <c r="P24" s="17" t="str">
        <f t="shared" si="9"/>
        <v>np</v>
      </c>
      <c r="Q24" s="18">
        <f t="shared" si="10"/>
        <v>0</v>
      </c>
      <c r="R24" s="16" t="e">
        <f>VLOOKUP($C24,'[2]Men''s Saber'!$C$4:$AS$104,R$1-2,FALSE)</f>
        <v>#N/A</v>
      </c>
      <c r="S24" s="17" t="str">
        <f t="shared" si="11"/>
        <v>np</v>
      </c>
      <c r="T24" s="18">
        <f t="shared" si="12"/>
        <v>0</v>
      </c>
      <c r="U24" s="16" t="e">
        <f>VLOOKUP($C24,'[2]Men''s Saber'!$C$4:$AS$104,U$1-2,FALSE)</f>
        <v>#N/A</v>
      </c>
      <c r="V24" s="17" t="str">
        <f t="shared" si="13"/>
        <v>np</v>
      </c>
      <c r="W24" s="18">
        <f t="shared" si="14"/>
        <v>0</v>
      </c>
      <c r="X24" s="16" t="e">
        <f>VLOOKUP($C24,'[2]Men''s Saber'!$C$4:$AS$104,X$1-2,FALSE)</f>
        <v>#N/A</v>
      </c>
      <c r="Z24">
        <f t="shared" si="15"/>
        <v>0</v>
      </c>
      <c r="AA24">
        <f t="shared" si="16"/>
        <v>69</v>
      </c>
      <c r="AB24">
        <f t="shared" si="17"/>
        <v>0</v>
      </c>
      <c r="AC24">
        <f t="shared" si="18"/>
        <v>0</v>
      </c>
      <c r="AD24">
        <f t="shared" si="19"/>
        <v>0</v>
      </c>
      <c r="AE24">
        <f t="shared" si="20"/>
        <v>0</v>
      </c>
      <c r="AF24">
        <f t="shared" si="21"/>
        <v>0</v>
      </c>
      <c r="AH24" s="30"/>
    </row>
    <row r="25" spans="1:34" ht="13.5">
      <c r="A25" s="2" t="str">
        <f t="shared" si="0"/>
        <v>22</v>
      </c>
      <c r="B25" s="2" t="str">
        <f t="shared" si="1"/>
        <v> </v>
      </c>
      <c r="C25" s="26" t="s">
        <v>94</v>
      </c>
      <c r="D25" s="1">
        <v>1987</v>
      </c>
      <c r="E25" s="3">
        <f t="shared" si="2"/>
        <v>68</v>
      </c>
      <c r="F25" s="3">
        <f t="shared" si="3"/>
        <v>68</v>
      </c>
      <c r="G25" s="4" t="s">
        <v>5</v>
      </c>
      <c r="H25" s="5">
        <f t="shared" si="4"/>
        <v>0</v>
      </c>
      <c r="I25" s="4" t="s">
        <v>5</v>
      </c>
      <c r="J25" s="5">
        <f t="shared" si="5"/>
        <v>0</v>
      </c>
      <c r="K25" s="4">
        <v>19</v>
      </c>
      <c r="L25" s="5">
        <f t="shared" si="6"/>
        <v>68</v>
      </c>
      <c r="M25" s="17" t="str">
        <f t="shared" si="7"/>
        <v>np</v>
      </c>
      <c r="N25" s="18">
        <f t="shared" si="8"/>
        <v>0</v>
      </c>
      <c r="O25" s="16" t="e">
        <f>VLOOKUP($C25,'[2]Men''s Saber'!$C$4:$AS$104,O$1-2,FALSE)</f>
        <v>#N/A</v>
      </c>
      <c r="P25" s="17" t="str">
        <f t="shared" si="9"/>
        <v>np</v>
      </c>
      <c r="Q25" s="18">
        <f t="shared" si="10"/>
        <v>0</v>
      </c>
      <c r="R25" s="16" t="e">
        <f>VLOOKUP($C25,'[2]Men''s Saber'!$C$4:$AS$104,R$1-2,FALSE)</f>
        <v>#N/A</v>
      </c>
      <c r="S25" s="17" t="str">
        <f t="shared" si="11"/>
        <v>np</v>
      </c>
      <c r="T25" s="18">
        <f t="shared" si="12"/>
        <v>0</v>
      </c>
      <c r="U25" s="16" t="e">
        <f>VLOOKUP($C25,'[2]Men''s Saber'!$C$4:$AS$104,U$1-2,FALSE)</f>
        <v>#N/A</v>
      </c>
      <c r="V25" s="17" t="str">
        <f t="shared" si="13"/>
        <v>np</v>
      </c>
      <c r="W25" s="18">
        <f t="shared" si="14"/>
        <v>0</v>
      </c>
      <c r="X25" s="16" t="e">
        <f>VLOOKUP($C25,'[2]Men''s Saber'!$C$4:$AS$104,X$1-2,FALSE)</f>
        <v>#N/A</v>
      </c>
      <c r="Z25">
        <f t="shared" si="15"/>
        <v>0</v>
      </c>
      <c r="AA25">
        <f t="shared" si="16"/>
        <v>0</v>
      </c>
      <c r="AB25">
        <f t="shared" si="17"/>
        <v>68</v>
      </c>
      <c r="AC25">
        <f t="shared" si="18"/>
        <v>0</v>
      </c>
      <c r="AD25">
        <f t="shared" si="19"/>
        <v>0</v>
      </c>
      <c r="AE25">
        <f t="shared" si="20"/>
        <v>0</v>
      </c>
      <c r="AF25">
        <f t="shared" si="21"/>
        <v>0</v>
      </c>
      <c r="AH25" s="30"/>
    </row>
    <row r="26" spans="1:34" ht="13.5">
      <c r="A26" s="2" t="str">
        <f t="shared" si="0"/>
        <v>23</v>
      </c>
      <c r="B26" s="2" t="str">
        <f t="shared" si="1"/>
        <v>#</v>
      </c>
      <c r="C26" s="26" t="s">
        <v>235</v>
      </c>
      <c r="D26" s="31">
        <v>1989</v>
      </c>
      <c r="E26" s="3">
        <f t="shared" si="2"/>
        <v>66</v>
      </c>
      <c r="F26" s="3">
        <f t="shared" si="3"/>
        <v>66</v>
      </c>
      <c r="G26" s="4" t="s">
        <v>5</v>
      </c>
      <c r="H26" s="5">
        <f t="shared" si="4"/>
        <v>0</v>
      </c>
      <c r="I26" s="4">
        <v>21</v>
      </c>
      <c r="J26" s="5">
        <f t="shared" si="5"/>
        <v>66</v>
      </c>
      <c r="K26" s="4" t="s">
        <v>5</v>
      </c>
      <c r="L26" s="5">
        <f t="shared" si="6"/>
        <v>0</v>
      </c>
      <c r="M26" s="17" t="str">
        <f t="shared" si="7"/>
        <v>np</v>
      </c>
      <c r="N26" s="18">
        <f t="shared" si="8"/>
        <v>0</v>
      </c>
      <c r="O26" s="16" t="e">
        <f>VLOOKUP($C26,'[2]Men''s Saber'!$C$4:$AS$104,O$1-2,FALSE)</f>
        <v>#N/A</v>
      </c>
      <c r="P26" s="17" t="str">
        <f t="shared" si="9"/>
        <v>np</v>
      </c>
      <c r="Q26" s="18">
        <f t="shared" si="10"/>
        <v>0</v>
      </c>
      <c r="R26" s="16" t="e">
        <f>VLOOKUP($C26,'[2]Men''s Saber'!$C$4:$AS$104,R$1-2,FALSE)</f>
        <v>#N/A</v>
      </c>
      <c r="S26" s="17" t="str">
        <f t="shared" si="11"/>
        <v>np</v>
      </c>
      <c r="T26" s="18">
        <f t="shared" si="12"/>
        <v>0</v>
      </c>
      <c r="U26" s="16" t="e">
        <f>VLOOKUP($C26,'[2]Men''s Saber'!$C$4:$AS$104,U$1-2,FALSE)</f>
        <v>#N/A</v>
      </c>
      <c r="V26" s="17" t="str">
        <f t="shared" si="13"/>
        <v>np</v>
      </c>
      <c r="W26" s="18">
        <f t="shared" si="14"/>
        <v>0</v>
      </c>
      <c r="X26" s="16" t="e">
        <f>VLOOKUP($C26,'[2]Men''s Saber'!$C$4:$AS$104,X$1-2,FALSE)</f>
        <v>#N/A</v>
      </c>
      <c r="Z26">
        <f t="shared" si="15"/>
        <v>0</v>
      </c>
      <c r="AA26">
        <f t="shared" si="16"/>
        <v>66</v>
      </c>
      <c r="AB26">
        <f t="shared" si="17"/>
        <v>0</v>
      </c>
      <c r="AC26">
        <f t="shared" si="18"/>
        <v>0</v>
      </c>
      <c r="AD26">
        <f t="shared" si="19"/>
        <v>0</v>
      </c>
      <c r="AE26">
        <f t="shared" si="20"/>
        <v>0</v>
      </c>
      <c r="AF26">
        <f t="shared" si="21"/>
        <v>0</v>
      </c>
      <c r="AH26" s="30"/>
    </row>
    <row r="27" spans="1:34" ht="13.5">
      <c r="A27" s="2" t="str">
        <f t="shared" si="0"/>
        <v>24</v>
      </c>
      <c r="B27" s="2" t="str">
        <f t="shared" si="1"/>
        <v>#</v>
      </c>
      <c r="C27" s="26" t="s">
        <v>87</v>
      </c>
      <c r="D27" s="31">
        <v>1989</v>
      </c>
      <c r="E27" s="3">
        <f t="shared" si="2"/>
        <v>65</v>
      </c>
      <c r="F27" s="3">
        <f t="shared" si="3"/>
        <v>65</v>
      </c>
      <c r="G27" s="4" t="s">
        <v>5</v>
      </c>
      <c r="H27" s="5">
        <f t="shared" si="4"/>
        <v>0</v>
      </c>
      <c r="I27" s="4">
        <v>22</v>
      </c>
      <c r="J27" s="5">
        <f t="shared" si="5"/>
        <v>65</v>
      </c>
      <c r="K27" s="4" t="s">
        <v>5</v>
      </c>
      <c r="L27" s="5">
        <f t="shared" si="6"/>
        <v>0</v>
      </c>
      <c r="M27" s="17" t="str">
        <f t="shared" si="7"/>
        <v>np</v>
      </c>
      <c r="N27" s="18">
        <f t="shared" si="8"/>
        <v>0</v>
      </c>
      <c r="O27" s="16" t="e">
        <f>VLOOKUP($C27,'[2]Men''s Saber'!$C$4:$AS$104,O$1-2,FALSE)</f>
        <v>#N/A</v>
      </c>
      <c r="P27" s="17" t="str">
        <f t="shared" si="9"/>
        <v>np</v>
      </c>
      <c r="Q27" s="18">
        <f t="shared" si="10"/>
        <v>0</v>
      </c>
      <c r="R27" s="16" t="e">
        <f>VLOOKUP($C27,'[2]Men''s Saber'!$C$4:$AS$104,R$1-2,FALSE)</f>
        <v>#N/A</v>
      </c>
      <c r="S27" s="17" t="str">
        <f t="shared" si="11"/>
        <v>np</v>
      </c>
      <c r="T27" s="18">
        <f t="shared" si="12"/>
        <v>0</v>
      </c>
      <c r="U27" s="16" t="e">
        <f>VLOOKUP($C27,'[2]Men''s Saber'!$C$4:$AS$104,U$1-2,FALSE)</f>
        <v>#N/A</v>
      </c>
      <c r="V27" s="17" t="str">
        <f t="shared" si="13"/>
        <v>np</v>
      </c>
      <c r="W27" s="18">
        <f t="shared" si="14"/>
        <v>0</v>
      </c>
      <c r="X27" s="16" t="e">
        <f>VLOOKUP($C27,'[2]Men''s Saber'!$C$4:$AS$104,X$1-2,FALSE)</f>
        <v>#N/A</v>
      </c>
      <c r="Z27">
        <f t="shared" si="15"/>
        <v>0</v>
      </c>
      <c r="AA27">
        <f t="shared" si="16"/>
        <v>65</v>
      </c>
      <c r="AB27">
        <f t="shared" si="17"/>
        <v>0</v>
      </c>
      <c r="AC27">
        <f t="shared" si="18"/>
        <v>0</v>
      </c>
      <c r="AD27">
        <f t="shared" si="19"/>
        <v>0</v>
      </c>
      <c r="AE27">
        <f t="shared" si="20"/>
        <v>0</v>
      </c>
      <c r="AF27">
        <f t="shared" si="21"/>
        <v>0</v>
      </c>
      <c r="AH27" s="30"/>
    </row>
    <row r="28" spans="1:34" ht="13.5">
      <c r="A28" s="2" t="str">
        <f t="shared" si="0"/>
        <v>25</v>
      </c>
      <c r="B28" s="2" t="str">
        <f t="shared" si="1"/>
        <v> </v>
      </c>
      <c r="C28" s="26" t="s">
        <v>144</v>
      </c>
      <c r="D28" s="31">
        <v>1987</v>
      </c>
      <c r="E28" s="3">
        <f t="shared" si="2"/>
        <v>62</v>
      </c>
      <c r="F28" s="3">
        <f t="shared" si="3"/>
        <v>62</v>
      </c>
      <c r="G28" s="4">
        <v>25</v>
      </c>
      <c r="H28" s="5">
        <f t="shared" si="4"/>
        <v>62</v>
      </c>
      <c r="I28" s="4" t="s">
        <v>5</v>
      </c>
      <c r="J28" s="5">
        <f t="shared" si="5"/>
        <v>0</v>
      </c>
      <c r="K28" s="4" t="s">
        <v>5</v>
      </c>
      <c r="L28" s="5">
        <f t="shared" si="6"/>
        <v>0</v>
      </c>
      <c r="M28" s="17" t="str">
        <f t="shared" si="7"/>
        <v>np</v>
      </c>
      <c r="N28" s="18">
        <f t="shared" si="8"/>
        <v>0</v>
      </c>
      <c r="O28" s="16" t="e">
        <f>VLOOKUP($C28,'[2]Men''s Saber'!$C$4:$AS$104,O$1-2,FALSE)</f>
        <v>#N/A</v>
      </c>
      <c r="P28" s="17" t="str">
        <f t="shared" si="9"/>
        <v>np</v>
      </c>
      <c r="Q28" s="18">
        <f t="shared" si="10"/>
        <v>0</v>
      </c>
      <c r="R28" s="16" t="e">
        <f>VLOOKUP($C28,'[2]Men''s Saber'!$C$4:$AS$104,R$1-2,FALSE)</f>
        <v>#N/A</v>
      </c>
      <c r="S28" s="17" t="str">
        <f t="shared" si="11"/>
        <v>np</v>
      </c>
      <c r="T28" s="18">
        <f t="shared" si="12"/>
        <v>0</v>
      </c>
      <c r="U28" s="16" t="e">
        <f>VLOOKUP($C28,'[2]Men''s Saber'!$C$4:$AS$104,U$1-2,FALSE)</f>
        <v>#N/A</v>
      </c>
      <c r="V28" s="17" t="str">
        <f t="shared" si="13"/>
        <v>np</v>
      </c>
      <c r="W28" s="18">
        <f t="shared" si="14"/>
        <v>0</v>
      </c>
      <c r="X28" s="16" t="e">
        <f>VLOOKUP($C28,'[2]Men''s Saber'!$C$4:$AS$104,X$1-2,FALSE)</f>
        <v>#N/A</v>
      </c>
      <c r="Z28">
        <f t="shared" si="15"/>
        <v>62</v>
      </c>
      <c r="AA28">
        <f t="shared" si="16"/>
        <v>0</v>
      </c>
      <c r="AB28">
        <f t="shared" si="17"/>
        <v>0</v>
      </c>
      <c r="AC28">
        <f t="shared" si="18"/>
        <v>0</v>
      </c>
      <c r="AD28">
        <f t="shared" si="19"/>
        <v>0</v>
      </c>
      <c r="AE28">
        <f t="shared" si="20"/>
        <v>0</v>
      </c>
      <c r="AF28">
        <f t="shared" si="21"/>
        <v>0</v>
      </c>
      <c r="AH28" s="30"/>
    </row>
    <row r="29" spans="1:34" ht="13.5">
      <c r="A29" s="2" t="str">
        <f t="shared" si="0"/>
        <v>26T</v>
      </c>
      <c r="B29" s="2" t="str">
        <f t="shared" si="1"/>
        <v>#</v>
      </c>
      <c r="C29" s="26" t="s">
        <v>65</v>
      </c>
      <c r="D29" s="31">
        <v>1990</v>
      </c>
      <c r="E29" s="3">
        <f t="shared" si="2"/>
        <v>59</v>
      </c>
      <c r="F29" s="3">
        <f t="shared" si="3"/>
        <v>59</v>
      </c>
      <c r="G29" s="4" t="s">
        <v>5</v>
      </c>
      <c r="H29" s="5">
        <f t="shared" si="4"/>
        <v>0</v>
      </c>
      <c r="I29" s="4" t="s">
        <v>5</v>
      </c>
      <c r="J29" s="5">
        <f t="shared" si="5"/>
        <v>0</v>
      </c>
      <c r="K29" s="4">
        <v>28</v>
      </c>
      <c r="L29" s="5">
        <f t="shared" si="6"/>
        <v>59</v>
      </c>
      <c r="M29" s="17" t="str">
        <f t="shared" si="7"/>
        <v>np</v>
      </c>
      <c r="N29" s="18">
        <f t="shared" si="8"/>
        <v>0</v>
      </c>
      <c r="O29" s="16" t="e">
        <f>VLOOKUP($C29,'[2]Men''s Saber'!$C$4:$AS$104,O$1-2,FALSE)</f>
        <v>#N/A</v>
      </c>
      <c r="P29" s="17" t="str">
        <f t="shared" si="9"/>
        <v>np</v>
      </c>
      <c r="Q29" s="18">
        <f t="shared" si="10"/>
        <v>0</v>
      </c>
      <c r="R29" s="16" t="e">
        <f>VLOOKUP($C29,'[2]Men''s Saber'!$C$4:$AS$104,R$1-2,FALSE)</f>
        <v>#N/A</v>
      </c>
      <c r="S29" s="17" t="str">
        <f t="shared" si="11"/>
        <v>np</v>
      </c>
      <c r="T29" s="18">
        <f t="shared" si="12"/>
        <v>0</v>
      </c>
      <c r="U29" s="16" t="e">
        <f>VLOOKUP($C29,'[2]Men''s Saber'!$C$4:$AS$104,U$1-2,FALSE)</f>
        <v>#N/A</v>
      </c>
      <c r="V29" s="17" t="str">
        <f t="shared" si="13"/>
        <v>np</v>
      </c>
      <c r="W29" s="18">
        <f t="shared" si="14"/>
        <v>0</v>
      </c>
      <c r="X29" s="16" t="e">
        <f>VLOOKUP($C29,'[2]Men''s Saber'!$C$4:$AS$104,X$1-2,FALSE)</f>
        <v>#N/A</v>
      </c>
      <c r="Z29">
        <f aca="true" t="shared" si="22" ref="Z29:Z35">H29</f>
        <v>0</v>
      </c>
      <c r="AA29">
        <f aca="true" t="shared" si="23" ref="AA29:AA35">J29</f>
        <v>0</v>
      </c>
      <c r="AB29">
        <f aca="true" t="shared" si="24" ref="AB29:AB35">L29</f>
        <v>59</v>
      </c>
      <c r="AC29">
        <f aca="true" t="shared" si="25" ref="AC29:AC35">N29</f>
        <v>0</v>
      </c>
      <c r="AD29">
        <f aca="true" t="shared" si="26" ref="AD29:AD35">Q29</f>
        <v>0</v>
      </c>
      <c r="AE29">
        <f aca="true" t="shared" si="27" ref="AE29:AE35">T29</f>
        <v>0</v>
      </c>
      <c r="AF29">
        <f aca="true" t="shared" si="28" ref="AF29:AF35">W29</f>
        <v>0</v>
      </c>
      <c r="AH29" s="30"/>
    </row>
    <row r="30" spans="1:34" ht="13.5">
      <c r="A30" s="2" t="str">
        <f t="shared" si="0"/>
        <v>26T</v>
      </c>
      <c r="B30" s="2" t="str">
        <f t="shared" si="1"/>
        <v>#</v>
      </c>
      <c r="C30" s="26" t="s">
        <v>207</v>
      </c>
      <c r="D30" s="31">
        <v>1989</v>
      </c>
      <c r="E30" s="3">
        <f t="shared" si="2"/>
        <v>59</v>
      </c>
      <c r="F30" s="3">
        <f t="shared" si="3"/>
        <v>59</v>
      </c>
      <c r="G30" s="4" t="s">
        <v>5</v>
      </c>
      <c r="H30" s="5">
        <f t="shared" si="4"/>
        <v>0</v>
      </c>
      <c r="I30" s="4">
        <v>28</v>
      </c>
      <c r="J30" s="5">
        <f t="shared" si="5"/>
        <v>59</v>
      </c>
      <c r="K30" s="4" t="s">
        <v>5</v>
      </c>
      <c r="L30" s="5">
        <f t="shared" si="6"/>
        <v>0</v>
      </c>
      <c r="M30" s="17" t="str">
        <f t="shared" si="7"/>
        <v>np</v>
      </c>
      <c r="N30" s="18">
        <f t="shared" si="8"/>
        <v>0</v>
      </c>
      <c r="O30" s="16" t="e">
        <f>VLOOKUP($C30,'[2]Men''s Saber'!$C$4:$AS$104,O$1-2,FALSE)</f>
        <v>#N/A</v>
      </c>
      <c r="P30" s="17" t="str">
        <f t="shared" si="9"/>
        <v>np</v>
      </c>
      <c r="Q30" s="18">
        <f t="shared" si="10"/>
        <v>0</v>
      </c>
      <c r="R30" s="16" t="e">
        <f>VLOOKUP($C30,'[2]Men''s Saber'!$C$4:$AS$104,R$1-2,FALSE)</f>
        <v>#N/A</v>
      </c>
      <c r="S30" s="17" t="str">
        <f t="shared" si="11"/>
        <v>np</v>
      </c>
      <c r="T30" s="18">
        <f t="shared" si="12"/>
        <v>0</v>
      </c>
      <c r="U30" s="16" t="e">
        <f>VLOOKUP($C30,'[2]Men''s Saber'!$C$4:$AS$104,U$1-2,FALSE)</f>
        <v>#N/A</v>
      </c>
      <c r="V30" s="17" t="str">
        <f t="shared" si="13"/>
        <v>np</v>
      </c>
      <c r="W30" s="18">
        <f t="shared" si="14"/>
        <v>0</v>
      </c>
      <c r="X30" s="16" t="e">
        <f>VLOOKUP($C30,'[2]Men''s Saber'!$C$4:$AS$104,X$1-2,FALSE)</f>
        <v>#N/A</v>
      </c>
      <c r="Z30">
        <f t="shared" si="22"/>
        <v>0</v>
      </c>
      <c r="AA30">
        <f t="shared" si="23"/>
        <v>59</v>
      </c>
      <c r="AB30">
        <f t="shared" si="24"/>
        <v>0</v>
      </c>
      <c r="AC30">
        <f t="shared" si="25"/>
        <v>0</v>
      </c>
      <c r="AD30">
        <f t="shared" si="26"/>
        <v>0</v>
      </c>
      <c r="AE30">
        <f t="shared" si="27"/>
        <v>0</v>
      </c>
      <c r="AF30">
        <f t="shared" si="28"/>
        <v>0</v>
      </c>
      <c r="AH30" s="30"/>
    </row>
    <row r="31" spans="1:34" ht="13.5">
      <c r="A31" s="2" t="str">
        <f t="shared" si="0"/>
        <v>28T</v>
      </c>
      <c r="B31" s="2" t="str">
        <f t="shared" si="1"/>
        <v> </v>
      </c>
      <c r="C31" s="26" t="s">
        <v>266</v>
      </c>
      <c r="D31" s="31">
        <v>1987</v>
      </c>
      <c r="E31" s="3">
        <f t="shared" si="2"/>
        <v>58</v>
      </c>
      <c r="F31" s="3">
        <f t="shared" si="3"/>
        <v>58</v>
      </c>
      <c r="G31" s="4" t="s">
        <v>5</v>
      </c>
      <c r="H31" s="5">
        <f t="shared" si="4"/>
        <v>0</v>
      </c>
      <c r="I31" s="4" t="s">
        <v>5</v>
      </c>
      <c r="J31" s="5">
        <f t="shared" si="5"/>
        <v>0</v>
      </c>
      <c r="K31" s="4">
        <v>29</v>
      </c>
      <c r="L31" s="5">
        <f t="shared" si="6"/>
        <v>58</v>
      </c>
      <c r="M31" s="17" t="str">
        <f t="shared" si="7"/>
        <v>np</v>
      </c>
      <c r="N31" s="18">
        <f t="shared" si="8"/>
        <v>0</v>
      </c>
      <c r="O31" s="16" t="e">
        <f>VLOOKUP($C31,'[2]Men''s Saber'!$C$4:$AS$104,O$1-2,FALSE)</f>
        <v>#N/A</v>
      </c>
      <c r="P31" s="17" t="str">
        <f t="shared" si="9"/>
        <v>np</v>
      </c>
      <c r="Q31" s="18">
        <f t="shared" si="10"/>
        <v>0</v>
      </c>
      <c r="R31" s="16" t="e">
        <f>VLOOKUP($C31,'[2]Men''s Saber'!$C$4:$AS$104,R$1-2,FALSE)</f>
        <v>#N/A</v>
      </c>
      <c r="S31" s="17" t="str">
        <f t="shared" si="11"/>
        <v>np</v>
      </c>
      <c r="T31" s="18">
        <f t="shared" si="12"/>
        <v>0</v>
      </c>
      <c r="U31" s="16" t="e">
        <f>VLOOKUP($C31,'[2]Men''s Saber'!$C$4:$AS$104,U$1-2,FALSE)</f>
        <v>#N/A</v>
      </c>
      <c r="V31" s="17" t="str">
        <f t="shared" si="13"/>
        <v>np</v>
      </c>
      <c r="W31" s="18">
        <f t="shared" si="14"/>
        <v>0</v>
      </c>
      <c r="X31" s="16" t="e">
        <f>VLOOKUP($C31,'[2]Men''s Saber'!$C$4:$AS$104,X$1-2,FALSE)</f>
        <v>#N/A</v>
      </c>
      <c r="Z31">
        <f t="shared" si="22"/>
        <v>0</v>
      </c>
      <c r="AA31">
        <f t="shared" si="23"/>
        <v>0</v>
      </c>
      <c r="AB31">
        <f t="shared" si="24"/>
        <v>58</v>
      </c>
      <c r="AC31">
        <f t="shared" si="25"/>
        <v>0</v>
      </c>
      <c r="AD31">
        <f t="shared" si="26"/>
        <v>0</v>
      </c>
      <c r="AE31">
        <f t="shared" si="27"/>
        <v>0</v>
      </c>
      <c r="AF31">
        <f t="shared" si="28"/>
        <v>0</v>
      </c>
      <c r="AH31" s="30"/>
    </row>
    <row r="32" spans="1:34" ht="13.5">
      <c r="A32" s="2" t="str">
        <f t="shared" si="0"/>
        <v>28T</v>
      </c>
      <c r="B32" s="2" t="str">
        <f t="shared" si="1"/>
        <v> </v>
      </c>
      <c r="C32" s="26" t="s">
        <v>224</v>
      </c>
      <c r="D32" s="31">
        <v>1987</v>
      </c>
      <c r="E32" s="3">
        <f t="shared" si="2"/>
        <v>58</v>
      </c>
      <c r="F32" s="3">
        <f t="shared" si="3"/>
        <v>58</v>
      </c>
      <c r="G32" s="4" t="s">
        <v>5</v>
      </c>
      <c r="H32" s="5">
        <f t="shared" si="4"/>
        <v>0</v>
      </c>
      <c r="I32" s="4">
        <v>29</v>
      </c>
      <c r="J32" s="5">
        <f t="shared" si="5"/>
        <v>58</v>
      </c>
      <c r="K32" s="4" t="s">
        <v>5</v>
      </c>
      <c r="L32" s="5">
        <f t="shared" si="6"/>
        <v>0</v>
      </c>
      <c r="M32" s="17" t="str">
        <f t="shared" si="7"/>
        <v>np</v>
      </c>
      <c r="N32" s="18">
        <f t="shared" si="8"/>
        <v>0</v>
      </c>
      <c r="O32" s="16" t="e">
        <f>VLOOKUP($C32,'[2]Men''s Saber'!$C$4:$AS$104,O$1-2,FALSE)</f>
        <v>#N/A</v>
      </c>
      <c r="P32" s="17" t="str">
        <f t="shared" si="9"/>
        <v>np</v>
      </c>
      <c r="Q32" s="18">
        <f t="shared" si="10"/>
        <v>0</v>
      </c>
      <c r="R32" s="16" t="e">
        <f>VLOOKUP($C32,'[2]Men''s Saber'!$C$4:$AS$104,R$1-2,FALSE)</f>
        <v>#N/A</v>
      </c>
      <c r="S32" s="17" t="str">
        <f t="shared" si="11"/>
        <v>np</v>
      </c>
      <c r="T32" s="18">
        <f t="shared" si="12"/>
        <v>0</v>
      </c>
      <c r="U32" s="16" t="e">
        <f>VLOOKUP($C32,'[2]Men''s Saber'!$C$4:$AS$104,U$1-2,FALSE)</f>
        <v>#N/A</v>
      </c>
      <c r="V32" s="17" t="str">
        <f t="shared" si="13"/>
        <v>np</v>
      </c>
      <c r="W32" s="18">
        <f t="shared" si="14"/>
        <v>0</v>
      </c>
      <c r="X32" s="16" t="e">
        <f>VLOOKUP($C32,'[2]Men''s Saber'!$C$4:$AS$104,X$1-2,FALSE)</f>
        <v>#N/A</v>
      </c>
      <c r="Z32">
        <f t="shared" si="22"/>
        <v>0</v>
      </c>
      <c r="AA32">
        <f t="shared" si="23"/>
        <v>58</v>
      </c>
      <c r="AB32">
        <f t="shared" si="24"/>
        <v>0</v>
      </c>
      <c r="AC32">
        <f t="shared" si="25"/>
        <v>0</v>
      </c>
      <c r="AD32">
        <f t="shared" si="26"/>
        <v>0</v>
      </c>
      <c r="AE32">
        <f t="shared" si="27"/>
        <v>0</v>
      </c>
      <c r="AF32">
        <f t="shared" si="28"/>
        <v>0</v>
      </c>
      <c r="AH32" s="30"/>
    </row>
    <row r="33" spans="1:34" ht="13.5">
      <c r="A33" s="2" t="str">
        <f t="shared" si="0"/>
        <v>30</v>
      </c>
      <c r="B33" s="2" t="str">
        <f t="shared" si="1"/>
        <v> </v>
      </c>
      <c r="C33" s="26" t="s">
        <v>267</v>
      </c>
      <c r="D33" s="31">
        <v>1987</v>
      </c>
      <c r="E33" s="3">
        <f t="shared" si="2"/>
        <v>57</v>
      </c>
      <c r="F33" s="3">
        <f t="shared" si="3"/>
        <v>57</v>
      </c>
      <c r="G33" s="4" t="s">
        <v>5</v>
      </c>
      <c r="H33" s="5">
        <f t="shared" si="4"/>
        <v>0</v>
      </c>
      <c r="I33" s="4" t="s">
        <v>5</v>
      </c>
      <c r="J33" s="5">
        <f t="shared" si="5"/>
        <v>0</v>
      </c>
      <c r="K33" s="4">
        <v>30</v>
      </c>
      <c r="L33" s="5">
        <f t="shared" si="6"/>
        <v>57</v>
      </c>
      <c r="M33" s="17" t="str">
        <f t="shared" si="7"/>
        <v>np</v>
      </c>
      <c r="N33" s="18">
        <f t="shared" si="8"/>
        <v>0</v>
      </c>
      <c r="O33" s="16" t="e">
        <f>VLOOKUP($C33,'[2]Men''s Saber'!$C$4:$AS$104,O$1-2,FALSE)</f>
        <v>#N/A</v>
      </c>
      <c r="P33" s="17" t="str">
        <f t="shared" si="9"/>
        <v>np</v>
      </c>
      <c r="Q33" s="18">
        <f t="shared" si="10"/>
        <v>0</v>
      </c>
      <c r="R33" s="16" t="e">
        <f>VLOOKUP($C33,'[2]Men''s Saber'!$C$4:$AS$104,R$1-2,FALSE)</f>
        <v>#N/A</v>
      </c>
      <c r="S33" s="17" t="str">
        <f t="shared" si="11"/>
        <v>np</v>
      </c>
      <c r="T33" s="18">
        <f t="shared" si="12"/>
        <v>0</v>
      </c>
      <c r="U33" s="16" t="e">
        <f>VLOOKUP($C33,'[2]Men''s Saber'!$C$4:$AS$104,U$1-2,FALSE)</f>
        <v>#N/A</v>
      </c>
      <c r="V33" s="17" t="str">
        <f t="shared" si="13"/>
        <v>np</v>
      </c>
      <c r="W33" s="18">
        <f t="shared" si="14"/>
        <v>0</v>
      </c>
      <c r="X33" s="16" t="e">
        <f>VLOOKUP($C33,'[2]Men''s Saber'!$C$4:$AS$104,X$1-2,FALSE)</f>
        <v>#N/A</v>
      </c>
      <c r="Z33">
        <f t="shared" si="22"/>
        <v>0</v>
      </c>
      <c r="AA33">
        <f t="shared" si="23"/>
        <v>0</v>
      </c>
      <c r="AB33">
        <f t="shared" si="24"/>
        <v>57</v>
      </c>
      <c r="AC33">
        <f t="shared" si="25"/>
        <v>0</v>
      </c>
      <c r="AD33">
        <f t="shared" si="26"/>
        <v>0</v>
      </c>
      <c r="AE33">
        <f t="shared" si="27"/>
        <v>0</v>
      </c>
      <c r="AF33">
        <f t="shared" si="28"/>
        <v>0</v>
      </c>
      <c r="AH33" s="30"/>
    </row>
    <row r="34" spans="1:34" ht="13.5">
      <c r="A34" s="2" t="str">
        <f t="shared" si="0"/>
        <v>31T</v>
      </c>
      <c r="B34" s="2" t="str">
        <f t="shared" si="1"/>
        <v> </v>
      </c>
      <c r="C34" s="26" t="s">
        <v>145</v>
      </c>
      <c r="D34" s="31">
        <v>1987</v>
      </c>
      <c r="E34" s="3">
        <f t="shared" si="2"/>
        <v>56</v>
      </c>
      <c r="F34" s="3">
        <f t="shared" si="3"/>
        <v>56</v>
      </c>
      <c r="G34" s="4">
        <v>31</v>
      </c>
      <c r="H34" s="5">
        <f t="shared" si="4"/>
        <v>56</v>
      </c>
      <c r="I34" s="4" t="s">
        <v>5</v>
      </c>
      <c r="J34" s="5">
        <f t="shared" si="5"/>
        <v>0</v>
      </c>
      <c r="K34" s="4" t="s">
        <v>5</v>
      </c>
      <c r="L34" s="5">
        <f t="shared" si="6"/>
        <v>0</v>
      </c>
      <c r="M34" s="17" t="str">
        <f t="shared" si="7"/>
        <v>np</v>
      </c>
      <c r="N34" s="18">
        <f t="shared" si="8"/>
        <v>0</v>
      </c>
      <c r="O34" s="16" t="e">
        <f>VLOOKUP($C34,'[2]Men''s Saber'!$C$4:$AS$104,O$1-2,FALSE)</f>
        <v>#N/A</v>
      </c>
      <c r="P34" s="17" t="str">
        <f t="shared" si="9"/>
        <v>np</v>
      </c>
      <c r="Q34" s="18">
        <f t="shared" si="10"/>
        <v>0</v>
      </c>
      <c r="R34" s="16" t="e">
        <f>VLOOKUP($C34,'[2]Men''s Saber'!$C$4:$AS$104,R$1-2,FALSE)</f>
        <v>#N/A</v>
      </c>
      <c r="S34" s="17" t="str">
        <f t="shared" si="11"/>
        <v>np</v>
      </c>
      <c r="T34" s="18">
        <f t="shared" si="12"/>
        <v>0</v>
      </c>
      <c r="U34" s="16" t="e">
        <f>VLOOKUP($C34,'[2]Men''s Saber'!$C$4:$AS$104,U$1-2,FALSE)</f>
        <v>#N/A</v>
      </c>
      <c r="V34" s="17" t="str">
        <f t="shared" si="13"/>
        <v>np</v>
      </c>
      <c r="W34" s="18">
        <f t="shared" si="14"/>
        <v>0</v>
      </c>
      <c r="X34" s="16" t="e">
        <f>VLOOKUP($C34,'[2]Men''s Saber'!$C$4:$AS$104,X$1-2,FALSE)</f>
        <v>#N/A</v>
      </c>
      <c r="Z34">
        <f t="shared" si="22"/>
        <v>56</v>
      </c>
      <c r="AA34">
        <f t="shared" si="23"/>
        <v>0</v>
      </c>
      <c r="AB34">
        <f t="shared" si="24"/>
        <v>0</v>
      </c>
      <c r="AC34">
        <f t="shared" si="25"/>
        <v>0</v>
      </c>
      <c r="AD34">
        <f t="shared" si="26"/>
        <v>0</v>
      </c>
      <c r="AE34">
        <f t="shared" si="27"/>
        <v>0</v>
      </c>
      <c r="AF34">
        <f t="shared" si="28"/>
        <v>0</v>
      </c>
      <c r="AH34" s="30"/>
    </row>
    <row r="35" spans="1:34" ht="13.5">
      <c r="A35" s="2" t="str">
        <f t="shared" si="0"/>
        <v>31T</v>
      </c>
      <c r="B35" s="2" t="str">
        <f t="shared" si="1"/>
        <v> </v>
      </c>
      <c r="C35" s="26" t="s">
        <v>225</v>
      </c>
      <c r="D35" s="31">
        <v>1987</v>
      </c>
      <c r="E35" s="3">
        <f t="shared" si="2"/>
        <v>56</v>
      </c>
      <c r="F35" s="3">
        <f t="shared" si="3"/>
        <v>56</v>
      </c>
      <c r="G35" s="4" t="s">
        <v>5</v>
      </c>
      <c r="H35" s="5">
        <f t="shared" si="4"/>
        <v>0</v>
      </c>
      <c r="I35" s="4">
        <v>31</v>
      </c>
      <c r="J35" s="5">
        <f t="shared" si="5"/>
        <v>56</v>
      </c>
      <c r="K35" s="4" t="s">
        <v>5</v>
      </c>
      <c r="L35" s="5">
        <f t="shared" si="6"/>
        <v>0</v>
      </c>
      <c r="M35" s="17" t="str">
        <f t="shared" si="7"/>
        <v>np</v>
      </c>
      <c r="N35" s="18">
        <f t="shared" si="8"/>
        <v>0</v>
      </c>
      <c r="O35" s="16" t="e">
        <f>VLOOKUP($C35,'[2]Men''s Saber'!$C$4:$AS$104,O$1-2,FALSE)</f>
        <v>#N/A</v>
      </c>
      <c r="P35" s="17" t="str">
        <f t="shared" si="9"/>
        <v>np</v>
      </c>
      <c r="Q35" s="18">
        <f t="shared" si="10"/>
        <v>0</v>
      </c>
      <c r="R35" s="16" t="e">
        <f>VLOOKUP($C35,'[2]Men''s Saber'!$C$4:$AS$104,R$1-2,FALSE)</f>
        <v>#N/A</v>
      </c>
      <c r="S35" s="17" t="str">
        <f t="shared" si="11"/>
        <v>np</v>
      </c>
      <c r="T35" s="18">
        <f t="shared" si="12"/>
        <v>0</v>
      </c>
      <c r="U35" s="16" t="e">
        <f>VLOOKUP($C35,'[2]Men''s Saber'!$C$4:$AS$104,U$1-2,FALSE)</f>
        <v>#N/A</v>
      </c>
      <c r="V35" s="17" t="str">
        <f t="shared" si="13"/>
        <v>np</v>
      </c>
      <c r="W35" s="18">
        <f t="shared" si="14"/>
        <v>0</v>
      </c>
      <c r="X35" s="16" t="e">
        <f>VLOOKUP($C35,'[2]Men''s Saber'!$C$4:$AS$104,X$1-2,FALSE)</f>
        <v>#N/A</v>
      </c>
      <c r="Z35">
        <f t="shared" si="22"/>
        <v>0</v>
      </c>
      <c r="AA35">
        <f t="shared" si="23"/>
        <v>56</v>
      </c>
      <c r="AB35">
        <f t="shared" si="24"/>
        <v>0</v>
      </c>
      <c r="AC35">
        <f t="shared" si="25"/>
        <v>0</v>
      </c>
      <c r="AD35">
        <f t="shared" si="26"/>
        <v>0</v>
      </c>
      <c r="AE35">
        <f t="shared" si="27"/>
        <v>0</v>
      </c>
      <c r="AF35">
        <f t="shared" si="28"/>
        <v>0</v>
      </c>
      <c r="AH35" s="30"/>
    </row>
    <row r="36" spans="1:34" ht="13.5">
      <c r="A36" s="2" t="str">
        <f t="shared" si="0"/>
        <v>33T</v>
      </c>
      <c r="B36" s="2" t="str">
        <f>IF(D36&gt;=U13Cutoff,"#"," ")</f>
        <v> </v>
      </c>
      <c r="C36" s="26" t="s">
        <v>226</v>
      </c>
      <c r="D36" s="31">
        <v>1988</v>
      </c>
      <c r="E36" s="3">
        <f t="shared" si="2"/>
        <v>55</v>
      </c>
      <c r="F36" s="3">
        <f t="shared" si="3"/>
        <v>55</v>
      </c>
      <c r="G36" s="4" t="s">
        <v>5</v>
      </c>
      <c r="H36" s="5">
        <f t="shared" si="4"/>
        <v>0</v>
      </c>
      <c r="I36" s="4">
        <v>32</v>
      </c>
      <c r="J36" s="5">
        <f t="shared" si="5"/>
        <v>55</v>
      </c>
      <c r="K36" s="4" t="s">
        <v>5</v>
      </c>
      <c r="L36" s="5">
        <f t="shared" si="6"/>
        <v>0</v>
      </c>
      <c r="M36" s="17" t="str">
        <f>IF(ISERROR(O36),"np",O36)</f>
        <v>np</v>
      </c>
      <c r="N36" s="18">
        <f t="shared" si="8"/>
        <v>0</v>
      </c>
      <c r="O36" s="16" t="e">
        <f>VLOOKUP($C36,'[2]Men''s Saber'!$C$4:$AS$104,O$1-2,FALSE)</f>
        <v>#N/A</v>
      </c>
      <c r="P36" s="17" t="str">
        <f>IF(ISERROR(R36),"np",R36)</f>
        <v>np</v>
      </c>
      <c r="Q36" s="18">
        <f t="shared" si="10"/>
        <v>0</v>
      </c>
      <c r="R36" s="16" t="e">
        <f>VLOOKUP($C36,'[2]Men''s Saber'!$C$4:$AS$104,R$1-2,FALSE)</f>
        <v>#N/A</v>
      </c>
      <c r="S36" s="17" t="str">
        <f>IF(ISERROR(U36),"np",U36)</f>
        <v>np</v>
      </c>
      <c r="T36" s="18">
        <f t="shared" si="12"/>
        <v>0</v>
      </c>
      <c r="U36" s="16" t="e">
        <f>VLOOKUP($C36,'[2]Men''s Saber'!$C$4:$AS$104,U$1-2,FALSE)</f>
        <v>#N/A</v>
      </c>
      <c r="V36" s="17" t="str">
        <f>IF(ISERROR(X36),"np",X36)</f>
        <v>np</v>
      </c>
      <c r="W36" s="18">
        <f t="shared" si="14"/>
        <v>0</v>
      </c>
      <c r="X36" s="16" t="e">
        <f>VLOOKUP($C36,'[2]Men''s Saber'!$C$4:$AS$104,X$1-2,FALSE)</f>
        <v>#N/A</v>
      </c>
      <c r="Z36">
        <f>H36</f>
        <v>0</v>
      </c>
      <c r="AA36">
        <f>J36</f>
        <v>55</v>
      </c>
      <c r="AB36">
        <f>L36</f>
        <v>0</v>
      </c>
      <c r="AC36">
        <f>N36</f>
        <v>0</v>
      </c>
      <c r="AD36">
        <f>Q36</f>
        <v>0</v>
      </c>
      <c r="AE36">
        <f>T36</f>
        <v>0</v>
      </c>
      <c r="AF36">
        <f>W36</f>
        <v>0</v>
      </c>
      <c r="AH36" s="30"/>
    </row>
    <row r="37" spans="1:34" ht="13.5">
      <c r="A37" s="2" t="str">
        <f t="shared" si="0"/>
        <v>33T</v>
      </c>
      <c r="B37" s="2" t="str">
        <f>IF(D37&gt;=U13Cutoff,"#"," ")</f>
        <v>#</v>
      </c>
      <c r="C37" s="26" t="s">
        <v>114</v>
      </c>
      <c r="D37" s="31">
        <v>1990</v>
      </c>
      <c r="E37" s="3">
        <f t="shared" si="2"/>
        <v>55</v>
      </c>
      <c r="F37" s="3">
        <f t="shared" si="3"/>
        <v>55</v>
      </c>
      <c r="G37" s="4" t="s">
        <v>5</v>
      </c>
      <c r="H37" s="5">
        <f t="shared" si="4"/>
        <v>0</v>
      </c>
      <c r="I37" s="4" t="s">
        <v>5</v>
      </c>
      <c r="J37" s="5">
        <f t="shared" si="5"/>
        <v>0</v>
      </c>
      <c r="K37" s="4">
        <v>32</v>
      </c>
      <c r="L37" s="5">
        <f t="shared" si="6"/>
        <v>55</v>
      </c>
      <c r="M37" s="17" t="str">
        <f>IF(ISERROR(O37),"np",O37)</f>
        <v>np</v>
      </c>
      <c r="N37" s="18">
        <f t="shared" si="8"/>
        <v>0</v>
      </c>
      <c r="O37" s="16" t="e">
        <f>VLOOKUP($C37,'[2]Men''s Saber'!$C$4:$AS$104,O$1-2,FALSE)</f>
        <v>#N/A</v>
      </c>
      <c r="P37" s="17" t="str">
        <f>IF(ISERROR(R37),"np",R37)</f>
        <v>np</v>
      </c>
      <c r="Q37" s="18">
        <f t="shared" si="10"/>
        <v>0</v>
      </c>
      <c r="R37" s="16" t="e">
        <f>VLOOKUP($C37,'[2]Men''s Saber'!$C$4:$AS$104,R$1-2,FALSE)</f>
        <v>#N/A</v>
      </c>
      <c r="S37" s="17" t="str">
        <f>IF(ISERROR(U37),"np",U37)</f>
        <v>np</v>
      </c>
      <c r="T37" s="18">
        <f t="shared" si="12"/>
        <v>0</v>
      </c>
      <c r="U37" s="16" t="e">
        <f>VLOOKUP($C37,'[2]Men''s Saber'!$C$4:$AS$104,U$1-2,FALSE)</f>
        <v>#N/A</v>
      </c>
      <c r="V37" s="17" t="str">
        <f>IF(ISERROR(X37),"np",X37)</f>
        <v>np</v>
      </c>
      <c r="W37" s="18">
        <f t="shared" si="14"/>
        <v>0</v>
      </c>
      <c r="X37" s="16" t="e">
        <f>VLOOKUP($C37,'[2]Men''s Saber'!$C$4:$AS$104,X$1-2,FALSE)</f>
        <v>#N/A</v>
      </c>
      <c r="Z37">
        <f>H37</f>
        <v>0</v>
      </c>
      <c r="AA37">
        <f>J37</f>
        <v>0</v>
      </c>
      <c r="AB37">
        <f>L37</f>
        <v>55</v>
      </c>
      <c r="AC37">
        <f>N37</f>
        <v>0</v>
      </c>
      <c r="AD37">
        <f>Q37</f>
        <v>0</v>
      </c>
      <c r="AE37">
        <f>T37</f>
        <v>0</v>
      </c>
      <c r="AF37">
        <f>W37</f>
        <v>0</v>
      </c>
      <c r="AH37" s="30"/>
    </row>
    <row r="38" ht="13.5">
      <c r="AH38" s="30"/>
    </row>
    <row r="39" ht="13.5">
      <c r="AH39" s="30"/>
    </row>
    <row r="40" ht="13.5">
      <c r="AH40" s="30"/>
    </row>
    <row r="41" ht="13.5">
      <c r="AH41" s="30"/>
    </row>
    <row r="42" ht="13.5">
      <c r="AH42" s="30"/>
    </row>
    <row r="43" ht="13.5">
      <c r="AH43" s="30"/>
    </row>
    <row r="44" ht="13.5">
      <c r="AH44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130</v>
      </c>
      <c r="H1" s="10"/>
      <c r="I1" s="9" t="s">
        <v>181</v>
      </c>
      <c r="J1" s="10"/>
      <c r="K1" s="9" t="s">
        <v>247</v>
      </c>
      <c r="L1" s="10"/>
      <c r="M1" s="15" t="s">
        <v>246</v>
      </c>
      <c r="N1" s="19"/>
      <c r="O1" s="20">
        <f>HLOOKUP(M1,'[2]Women''s Epée'!$H$1:$O$3,3,0)</f>
        <v>8</v>
      </c>
      <c r="P1" s="15" t="s">
        <v>128</v>
      </c>
      <c r="Q1" s="19"/>
      <c r="R1" s="20">
        <f>HLOOKUP(P1,'[2]Women''s Epée'!$H$1:$O$3,3,0)</f>
        <v>10</v>
      </c>
      <c r="S1" s="15" t="s">
        <v>129</v>
      </c>
      <c r="T1" s="19"/>
      <c r="U1" s="20">
        <f>HLOOKUP(S1,'[2]Women''s Epée'!$H$1:$O$3,3,0)</f>
        <v>12</v>
      </c>
      <c r="V1" s="15" t="s">
        <v>177</v>
      </c>
      <c r="W1" s="19"/>
      <c r="X1" s="20">
        <f>HLOOKUP(V1,'[2]Women''s Epée'!$H$1:$O$3,3,0)</f>
        <v>14</v>
      </c>
    </row>
    <row r="2" spans="1:34" s="11" customFormat="1" ht="18.75" customHeight="1">
      <c r="A2" s="7"/>
      <c r="B2" s="7"/>
      <c r="C2" s="12"/>
      <c r="D2" s="12"/>
      <c r="E2" s="8"/>
      <c r="F2" s="8"/>
      <c r="G2" s="13" t="s">
        <v>4</v>
      </c>
      <c r="H2" s="10" t="s">
        <v>131</v>
      </c>
      <c r="I2" s="13" t="s">
        <v>4</v>
      </c>
      <c r="J2" s="10" t="s">
        <v>182</v>
      </c>
      <c r="K2" s="13" t="s">
        <v>4</v>
      </c>
      <c r="L2" s="10" t="s">
        <v>248</v>
      </c>
      <c r="M2" s="15" t="str">
        <f ca="1">INDIRECT("'[CADET.XLS]Women''s Epée'!R2C"&amp;O1,FALSE)</f>
        <v>D</v>
      </c>
      <c r="N2" s="19" t="str">
        <f>IF(ISERROR(FIND("%",O2)),O2,LEFT(O2,FIND("%",O2)-1))</f>
        <v>Summer&lt;BR&gt;2001&lt;BR&gt;U16</v>
      </c>
      <c r="O2" s="14" t="str">
        <f ca="1">INDIRECT("'[CADET.XLS]Women''s Epée'!R2C"&amp;O1+1,FALSE)</f>
        <v>Summer&lt;BR&gt;2001&lt;BR&gt;U16</v>
      </c>
      <c r="P2" s="15" t="str">
        <f ca="1">INDIRECT("'[CADET.XLS]Women''s Epée'!R2C"&amp;R1,FALSE)</f>
        <v>D</v>
      </c>
      <c r="Q2" s="19" t="str">
        <f>IF(ISERROR(FIND("%",R2)),R2,LEFT(R2,FIND("%",R2)-1))</f>
        <v>Oct 2000&lt;BR&gt;CADET</v>
      </c>
      <c r="R2" s="14" t="str">
        <f ca="1">INDIRECT("'[CADET.XLS]Women''s Epée'!R2C"&amp;R1+1,FALSE)</f>
        <v>Oct 2000&lt;BR&gt;CADET%Oct 2001&lt;BR&gt;CADET</v>
      </c>
      <c r="S2" s="15" t="str">
        <f ca="1">INDIRECT("'[CADET.XLS]Women''s Epée'!R2C"&amp;U1,FALSE)</f>
        <v>D</v>
      </c>
      <c r="T2" s="19" t="str">
        <f>IF(ISERROR(FIND("%",U2)),U2,LEFT(U2,FIND("%",U2)-1))</f>
        <v>Nov 2000&lt;BR&gt;CADET</v>
      </c>
      <c r="U2" s="14" t="str">
        <f ca="1">INDIRECT("'[CADET.XLS]Women''s Epée'!R2C"&amp;U1+1,FALSE)</f>
        <v>Nov 2000&lt;BR&gt;CADET%Nov 2001&lt;BR&gt;CADET</v>
      </c>
      <c r="V2" s="15" t="str">
        <f ca="1">INDIRECT("'[CADET.XLS]Women''s Epée'!R2C"&amp;X1,FALSE)</f>
        <v>D</v>
      </c>
      <c r="W2" s="19" t="str">
        <f>IF(ISERROR(FIND("%",X2)),X2,LEFT(X2,FIND("%",X2)-1))</f>
        <v>2001 JO^s&lt;BR&gt;CADET</v>
      </c>
      <c r="X2" s="14" t="str">
        <f ca="1">INDIRECT("'[CADET.XLS]Women''s Epée'!R2C"&amp;X1+1,FALSE)</f>
        <v>2001 JO^s&lt;BR&gt;CADET%2002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5</v>
      </c>
      <c r="R3" s="14"/>
      <c r="S3" s="23">
        <f>COLUMN()</f>
        <v>19</v>
      </c>
      <c r="T3" s="24">
        <f>HLOOKUP(S2,PointTableHeader,2,FALSE)</f>
        <v>5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37">IF(E4=0,"",IF(E4=E3,A3,ROW()-3&amp;IF(E4=E5,"T","")))</f>
        <v>1</v>
      </c>
      <c r="B4" s="2" t="str">
        <f aca="true" t="shared" si="1" ref="B4:B24">IF(D4&gt;=U13Cutoff,"#"," ")</f>
        <v> </v>
      </c>
      <c r="C4" s="26" t="s">
        <v>43</v>
      </c>
      <c r="D4" s="26">
        <v>1987</v>
      </c>
      <c r="E4" s="3">
        <f aca="true" t="shared" si="2" ref="E4:E37">LARGE($Z4:$AF4,1)+LARGE($Z4:$AF4,2)+LARGE($Z4:$AF4,3)+LARGE($Z4:$AF4,4)</f>
        <v>955</v>
      </c>
      <c r="F4" s="3">
        <f aca="true" t="shared" si="3" ref="F4:F37">LARGE($Z4:$AB4,1)+LARGE($Z4:$AB4,2)</f>
        <v>400</v>
      </c>
      <c r="G4" s="4">
        <v>1</v>
      </c>
      <c r="H4" s="5">
        <f aca="true" t="shared" si="4" ref="H4:J6">IF(OR(G4&gt;=33,ISNUMBER(G4)=FALSE),0,VLOOKUP(G4,PointTable,H$3,TRUE))</f>
        <v>200</v>
      </c>
      <c r="I4" s="4">
        <v>1</v>
      </c>
      <c r="J4" s="5">
        <f t="shared" si="4"/>
        <v>200</v>
      </c>
      <c r="K4" s="4">
        <v>2</v>
      </c>
      <c r="L4" s="5">
        <f aca="true" t="shared" si="5" ref="L4:L37">IF(OR(K4&gt;=33,ISNUMBER(K4)=FALSE),0,VLOOKUP(K4,PointTable,L$3,TRUE))</f>
        <v>184</v>
      </c>
      <c r="M4" s="17">
        <f>IF(ISERROR(O4),"np",O4)</f>
        <v>13</v>
      </c>
      <c r="N4" s="18">
        <f aca="true" t="shared" si="6" ref="N4:N37">IF(OR(M4&gt;=33,ISNUMBER(M4)=FALSE),0,VLOOKUP(M4,PointTable,N$3,TRUE))</f>
        <v>203</v>
      </c>
      <c r="O4" s="16">
        <f>VLOOKUP($C4,'[2]Women''s Epée'!$C$4:$AS$110,O$1-2,FALSE)</f>
        <v>13</v>
      </c>
      <c r="P4" s="17">
        <f>IF(ISERROR(R4),"np",R4)</f>
        <v>7</v>
      </c>
      <c r="Q4" s="18">
        <f aca="true" t="shared" si="7" ref="Q4:Q37">IF(OR(P4&gt;=33,ISNUMBER(P4)=FALSE),0,VLOOKUP(P4,PointTable,Q$3,TRUE))</f>
        <v>276</v>
      </c>
      <c r="R4" s="16">
        <f>VLOOKUP($C4,'[2]Women''s Epée'!$C$4:$AS$110,R$1-2,FALSE)</f>
        <v>7</v>
      </c>
      <c r="S4" s="17">
        <f>IF(ISERROR(U4),"np",U4)</f>
        <v>7</v>
      </c>
      <c r="T4" s="18">
        <f aca="true" t="shared" si="8" ref="T4:T37">IF(OR(S4&gt;=33,ISNUMBER(S4)=FALSE),0,VLOOKUP(S4,PointTable,T$3,TRUE))</f>
        <v>276</v>
      </c>
      <c r="U4" s="16">
        <f>VLOOKUP($C4,'[2]Women''s Epée'!$C$4:$AS$110,U$1-2,FALSE)</f>
        <v>7</v>
      </c>
      <c r="V4" s="17">
        <f>IF(ISERROR(X4),"np",X4)</f>
        <v>17</v>
      </c>
      <c r="W4" s="18">
        <f aca="true" t="shared" si="9" ref="W4:W37">IF(OR(V4&gt;=33,ISNUMBER(V4)=FALSE),0,VLOOKUP(V4,PointTable,W$3,TRUE))</f>
        <v>140</v>
      </c>
      <c r="X4" s="16">
        <f>VLOOKUP($C4,'[2]Women''s Epée'!$C$4:$AS$110,X$1-2,FALSE)</f>
        <v>17</v>
      </c>
      <c r="Z4">
        <f>H4</f>
        <v>200</v>
      </c>
      <c r="AA4">
        <f>J4</f>
        <v>200</v>
      </c>
      <c r="AB4">
        <f>L4</f>
        <v>184</v>
      </c>
      <c r="AC4">
        <f>N4</f>
        <v>203</v>
      </c>
      <c r="AD4">
        <f>Q4</f>
        <v>276</v>
      </c>
      <c r="AE4">
        <f>T4</f>
        <v>276</v>
      </c>
      <c r="AF4">
        <f>W4</f>
        <v>140</v>
      </c>
      <c r="AH4" s="30"/>
    </row>
    <row r="5" spans="1:34" ht="13.5">
      <c r="A5" s="2" t="str">
        <f t="shared" si="0"/>
        <v>2</v>
      </c>
      <c r="B5" s="2" t="str">
        <f>IF(D5&gt;=U13Cutoff,"#"," ")</f>
        <v> </v>
      </c>
      <c r="C5" s="26" t="s">
        <v>127</v>
      </c>
      <c r="D5" s="26">
        <v>1987</v>
      </c>
      <c r="E5" s="3">
        <f t="shared" si="2"/>
        <v>549.5</v>
      </c>
      <c r="F5" s="3">
        <f t="shared" si="3"/>
        <v>277.5</v>
      </c>
      <c r="G5" s="4">
        <v>7</v>
      </c>
      <c r="H5" s="5">
        <f t="shared" si="4"/>
        <v>138</v>
      </c>
      <c r="I5" s="4">
        <v>12</v>
      </c>
      <c r="J5" s="5">
        <f t="shared" si="4"/>
        <v>104</v>
      </c>
      <c r="K5" s="4">
        <v>5.5</v>
      </c>
      <c r="L5" s="5">
        <f t="shared" si="5"/>
        <v>139.5</v>
      </c>
      <c r="M5" s="17">
        <f aca="true" t="shared" si="10" ref="M5:M34">IF(ISERROR(O5),"np",O5)</f>
        <v>18</v>
      </c>
      <c r="N5" s="18">
        <f t="shared" si="6"/>
        <v>139</v>
      </c>
      <c r="O5" s="16">
        <f>VLOOKUP($C5,'[2]Women''s Epée'!$C$4:$AS$110,O$1-2,FALSE)</f>
        <v>18</v>
      </c>
      <c r="P5" s="17" t="str">
        <f aca="true" t="shared" si="11" ref="P5:P34">IF(ISERROR(R5),"np",R5)</f>
        <v>np</v>
      </c>
      <c r="Q5" s="18">
        <f t="shared" si="7"/>
        <v>0</v>
      </c>
      <c r="R5" s="16" t="str">
        <f>VLOOKUP($C5,'[2]Women''s Epée'!$C$4:$AS$110,R$1-2,FALSE)</f>
        <v>np</v>
      </c>
      <c r="S5" s="17">
        <f aca="true" t="shared" si="12" ref="S5:S34">IF(ISERROR(U5),"np",U5)</f>
        <v>24</v>
      </c>
      <c r="T5" s="18">
        <f t="shared" si="8"/>
        <v>133</v>
      </c>
      <c r="U5" s="16">
        <f>VLOOKUP($C5,'[2]Women''s Epée'!$C$4:$AS$110,U$1-2,FALSE)</f>
        <v>24</v>
      </c>
      <c r="V5" s="17" t="str">
        <f aca="true" t="shared" si="13" ref="V5:V34">IF(ISERROR(X5),"np",X5)</f>
        <v>np</v>
      </c>
      <c r="W5" s="18">
        <f t="shared" si="9"/>
        <v>0</v>
      </c>
      <c r="X5" s="16" t="str">
        <f>VLOOKUP($C5,'[2]Women''s Epée'!$C$4:$AS$110,X$1-2,FALSE)</f>
        <v>np</v>
      </c>
      <c r="Z5">
        <f>H5</f>
        <v>138</v>
      </c>
      <c r="AA5">
        <f>J5</f>
        <v>104</v>
      </c>
      <c r="AB5">
        <f>L5</f>
        <v>139.5</v>
      </c>
      <c r="AC5">
        <f>N5</f>
        <v>139</v>
      </c>
      <c r="AD5">
        <f>Q5</f>
        <v>0</v>
      </c>
      <c r="AE5">
        <f>T5</f>
        <v>133</v>
      </c>
      <c r="AF5">
        <f>W5</f>
        <v>0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34" t="s">
        <v>96</v>
      </c>
      <c r="D6" s="35">
        <v>1988</v>
      </c>
      <c r="E6" s="3">
        <f t="shared" si="2"/>
        <v>378</v>
      </c>
      <c r="F6" s="3">
        <f t="shared" si="3"/>
        <v>276</v>
      </c>
      <c r="G6" s="4">
        <v>14</v>
      </c>
      <c r="H6" s="5">
        <f t="shared" si="4"/>
        <v>102</v>
      </c>
      <c r="I6" s="4">
        <v>3</v>
      </c>
      <c r="J6" s="5">
        <f t="shared" si="4"/>
        <v>170</v>
      </c>
      <c r="K6" s="4">
        <v>10</v>
      </c>
      <c r="L6" s="5">
        <f t="shared" si="5"/>
        <v>106</v>
      </c>
      <c r="M6" s="17" t="str">
        <f t="shared" si="10"/>
        <v>np</v>
      </c>
      <c r="N6" s="18">
        <f t="shared" si="6"/>
        <v>0</v>
      </c>
      <c r="O6" s="16" t="e">
        <f>VLOOKUP($C6,'[2]Women''s Epée'!$C$4:$AS$110,O$1-2,FALSE)</f>
        <v>#N/A</v>
      </c>
      <c r="P6" s="17" t="str">
        <f t="shared" si="11"/>
        <v>np</v>
      </c>
      <c r="Q6" s="18">
        <f t="shared" si="7"/>
        <v>0</v>
      </c>
      <c r="R6" s="16" t="e">
        <f>VLOOKUP($C6,'[2]Women''s Epée'!$C$4:$AS$110,R$1-2,FALSE)</f>
        <v>#N/A</v>
      </c>
      <c r="S6" s="17" t="str">
        <f t="shared" si="12"/>
        <v>np</v>
      </c>
      <c r="T6" s="18">
        <f t="shared" si="8"/>
        <v>0</v>
      </c>
      <c r="U6" s="16" t="e">
        <f>VLOOKUP($C6,'[2]Women''s Epée'!$C$4:$AS$110,U$1-2,FALSE)</f>
        <v>#N/A</v>
      </c>
      <c r="V6" s="17" t="str">
        <f t="shared" si="13"/>
        <v>np</v>
      </c>
      <c r="W6" s="18">
        <f t="shared" si="9"/>
        <v>0</v>
      </c>
      <c r="X6" s="16" t="e">
        <f>VLOOKUP($C6,'[2]Women''s Epée'!$C$4:$AS$110,X$1-2,FALSE)</f>
        <v>#N/A</v>
      </c>
      <c r="Z6">
        <f>H6</f>
        <v>102</v>
      </c>
      <c r="AA6">
        <f>J6</f>
        <v>170</v>
      </c>
      <c r="AB6">
        <f>L6</f>
        <v>106</v>
      </c>
      <c r="AC6">
        <f>N6</f>
        <v>0</v>
      </c>
      <c r="AD6">
        <f>Q6</f>
        <v>0</v>
      </c>
      <c r="AE6">
        <f>T6</f>
        <v>0</v>
      </c>
      <c r="AF6">
        <f>W6</f>
        <v>0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36</v>
      </c>
      <c r="D7" s="26">
        <v>1988</v>
      </c>
      <c r="E7" s="3">
        <f t="shared" si="2"/>
        <v>341</v>
      </c>
      <c r="F7" s="3">
        <f t="shared" si="3"/>
        <v>205</v>
      </c>
      <c r="G7" s="4" t="s">
        <v>5</v>
      </c>
      <c r="H7" s="5">
        <f aca="true" t="shared" si="14" ref="H7:H37">IF(OR(G7&gt;=33,ISNUMBER(G7)=FALSE),0,VLOOKUP(G7,PointTable,H$3,TRUE))</f>
        <v>0</v>
      </c>
      <c r="I7" s="4">
        <v>7</v>
      </c>
      <c r="J7" s="5">
        <f aca="true" t="shared" si="15" ref="J7:J37">IF(OR(I7&gt;=33,ISNUMBER(I7)=FALSE),0,VLOOKUP(I7,PointTable,J$3,TRUE))</f>
        <v>138</v>
      </c>
      <c r="K7" s="4">
        <v>20</v>
      </c>
      <c r="L7" s="5">
        <f t="shared" si="5"/>
        <v>67</v>
      </c>
      <c r="M7" s="17">
        <f>IF(ISERROR(O7),"np",O7)</f>
        <v>21</v>
      </c>
      <c r="N7" s="18">
        <f t="shared" si="6"/>
        <v>136</v>
      </c>
      <c r="O7" s="16">
        <f>VLOOKUP($C7,'[2]Women''s Epée'!$C$4:$AS$110,O$1-2,FALSE)</f>
        <v>21</v>
      </c>
      <c r="P7" s="17" t="str">
        <f>IF(ISERROR(R7),"np",R7)</f>
        <v>np</v>
      </c>
      <c r="Q7" s="18">
        <f t="shared" si="7"/>
        <v>0</v>
      </c>
      <c r="R7" s="16" t="str">
        <f>VLOOKUP($C7,'[2]Women''s Epée'!$C$4:$AS$110,R$1-2,FALSE)</f>
        <v>np</v>
      </c>
      <c r="S7" s="17" t="str">
        <f>IF(ISERROR(U7),"np",U7)</f>
        <v>np</v>
      </c>
      <c r="T7" s="18">
        <f t="shared" si="8"/>
        <v>0</v>
      </c>
      <c r="U7" s="16" t="str">
        <f>VLOOKUP($C7,'[2]Women''s Epée'!$C$4:$AS$110,U$1-2,FALSE)</f>
        <v>np</v>
      </c>
      <c r="V7" s="17" t="str">
        <f>IF(ISERROR(X7),"np",X7)</f>
        <v>np</v>
      </c>
      <c r="W7" s="18">
        <f t="shared" si="9"/>
        <v>0</v>
      </c>
      <c r="X7" s="16" t="str">
        <f>VLOOKUP($C7,'[2]Women''s Epée'!$C$4:$AS$110,X$1-2,FALSE)</f>
        <v>np</v>
      </c>
      <c r="Z7">
        <f aca="true" t="shared" si="16" ref="Z7:Z19">H7</f>
        <v>0</v>
      </c>
      <c r="AA7">
        <f aca="true" t="shared" si="17" ref="AA7:AA19">J7</f>
        <v>138</v>
      </c>
      <c r="AB7">
        <f aca="true" t="shared" si="18" ref="AB7:AB19">L7</f>
        <v>67</v>
      </c>
      <c r="AC7">
        <f aca="true" t="shared" si="19" ref="AC7:AC19">N7</f>
        <v>136</v>
      </c>
      <c r="AD7">
        <f aca="true" t="shared" si="20" ref="AD7:AD19">Q7</f>
        <v>0</v>
      </c>
      <c r="AE7">
        <f aca="true" t="shared" si="21" ref="AE7:AE19">T7</f>
        <v>0</v>
      </c>
      <c r="AF7">
        <f aca="true" t="shared" si="22" ref="AF7:AF19">W7</f>
        <v>0</v>
      </c>
      <c r="AH7" s="30"/>
    </row>
    <row r="8" spans="1:34" ht="13.5">
      <c r="A8" s="2" t="str">
        <f t="shared" si="0"/>
        <v>5</v>
      </c>
      <c r="B8" s="2" t="str">
        <f>IF(D8&gt;=U13Cutoff,"#"," ")</f>
        <v> </v>
      </c>
      <c r="C8" s="34" t="s">
        <v>138</v>
      </c>
      <c r="D8" s="35">
        <v>1987</v>
      </c>
      <c r="E8" s="3">
        <f t="shared" si="2"/>
        <v>333</v>
      </c>
      <c r="F8" s="3">
        <f t="shared" si="3"/>
        <v>274</v>
      </c>
      <c r="G8" s="4">
        <v>8</v>
      </c>
      <c r="H8" s="5">
        <f t="shared" si="14"/>
        <v>137</v>
      </c>
      <c r="I8" s="4">
        <v>28</v>
      </c>
      <c r="J8" s="5">
        <f t="shared" si="15"/>
        <v>59</v>
      </c>
      <c r="K8" s="4">
        <v>8</v>
      </c>
      <c r="L8" s="5">
        <f t="shared" si="5"/>
        <v>137</v>
      </c>
      <c r="M8" s="17" t="str">
        <f t="shared" si="10"/>
        <v>np</v>
      </c>
      <c r="N8" s="18">
        <f t="shared" si="6"/>
        <v>0</v>
      </c>
      <c r="O8" s="16" t="e">
        <f>VLOOKUP($C8,'[2]Women''s Epée'!$C$4:$AS$110,O$1-2,FALSE)</f>
        <v>#N/A</v>
      </c>
      <c r="P8" s="17" t="str">
        <f t="shared" si="11"/>
        <v>np</v>
      </c>
      <c r="Q8" s="18">
        <f t="shared" si="7"/>
        <v>0</v>
      </c>
      <c r="R8" s="16" t="e">
        <f>VLOOKUP($C8,'[2]Women''s Epée'!$C$4:$AS$110,R$1-2,FALSE)</f>
        <v>#N/A</v>
      </c>
      <c r="S8" s="17" t="str">
        <f t="shared" si="12"/>
        <v>np</v>
      </c>
      <c r="T8" s="18">
        <f t="shared" si="8"/>
        <v>0</v>
      </c>
      <c r="U8" s="16" t="e">
        <f>VLOOKUP($C8,'[2]Women''s Epée'!$C$4:$AS$110,U$1-2,FALSE)</f>
        <v>#N/A</v>
      </c>
      <c r="V8" s="17" t="str">
        <f t="shared" si="13"/>
        <v>np</v>
      </c>
      <c r="W8" s="18">
        <f t="shared" si="9"/>
        <v>0</v>
      </c>
      <c r="X8" s="16" t="e">
        <f>VLOOKUP($C8,'[2]Women''s Epée'!$C$4:$AS$110,X$1-2,FALSE)</f>
        <v>#N/A</v>
      </c>
      <c r="Z8">
        <f t="shared" si="16"/>
        <v>137</v>
      </c>
      <c r="AA8">
        <f t="shared" si="17"/>
        <v>59</v>
      </c>
      <c r="AB8">
        <f t="shared" si="18"/>
        <v>137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H8" s="30"/>
    </row>
    <row r="9" spans="1:34" ht="13.5">
      <c r="A9" s="2" t="str">
        <f t="shared" si="0"/>
        <v>6</v>
      </c>
      <c r="B9" s="2" t="str">
        <f aca="true" t="shared" si="23" ref="B9:B37">IF(D9&gt;=U13Cutoff,"#"," ")</f>
        <v> </v>
      </c>
      <c r="C9" s="26" t="s">
        <v>41</v>
      </c>
      <c r="D9" s="26">
        <v>1987</v>
      </c>
      <c r="E9" s="3">
        <f t="shared" si="2"/>
        <v>309</v>
      </c>
      <c r="F9" s="3">
        <f t="shared" si="3"/>
        <v>170</v>
      </c>
      <c r="G9" s="4">
        <v>9</v>
      </c>
      <c r="H9" s="5">
        <f t="shared" si="14"/>
        <v>107</v>
      </c>
      <c r="I9" s="4">
        <v>24</v>
      </c>
      <c r="J9" s="5">
        <f t="shared" si="15"/>
        <v>63</v>
      </c>
      <c r="K9" s="4" t="s">
        <v>5</v>
      </c>
      <c r="L9" s="5">
        <f t="shared" si="5"/>
        <v>0</v>
      </c>
      <c r="M9" s="17" t="str">
        <f t="shared" si="10"/>
        <v>np</v>
      </c>
      <c r="N9" s="18">
        <f t="shared" si="6"/>
        <v>0</v>
      </c>
      <c r="O9" s="16" t="str">
        <f>VLOOKUP($C9,'[2]Women''s Epée'!$C$4:$AS$110,O$1-2,FALSE)</f>
        <v>np</v>
      </c>
      <c r="P9" s="17">
        <f t="shared" si="11"/>
        <v>18</v>
      </c>
      <c r="Q9" s="18">
        <f t="shared" si="7"/>
        <v>139</v>
      </c>
      <c r="R9" s="16">
        <f>VLOOKUP($C9,'[2]Women''s Epée'!$C$4:$AS$110,R$1-2,FALSE)</f>
        <v>18</v>
      </c>
      <c r="S9" s="17" t="str">
        <f t="shared" si="12"/>
        <v>np</v>
      </c>
      <c r="T9" s="18">
        <f t="shared" si="8"/>
        <v>0</v>
      </c>
      <c r="U9" s="16" t="str">
        <f>VLOOKUP($C9,'[2]Women''s Epée'!$C$4:$AS$110,U$1-2,FALSE)</f>
        <v>np</v>
      </c>
      <c r="V9" s="17" t="str">
        <f t="shared" si="13"/>
        <v>np</v>
      </c>
      <c r="W9" s="18">
        <f t="shared" si="9"/>
        <v>0</v>
      </c>
      <c r="X9" s="16" t="str">
        <f>VLOOKUP($C9,'[2]Women''s Epée'!$C$4:$AS$110,X$1-2,FALSE)</f>
        <v>np</v>
      </c>
      <c r="Z9">
        <f t="shared" si="16"/>
        <v>107</v>
      </c>
      <c r="AA9">
        <f t="shared" si="17"/>
        <v>63</v>
      </c>
      <c r="AB9">
        <f t="shared" si="18"/>
        <v>0</v>
      </c>
      <c r="AC9">
        <f t="shared" si="19"/>
        <v>0</v>
      </c>
      <c r="AD9">
        <f t="shared" si="20"/>
        <v>139</v>
      </c>
      <c r="AE9">
        <f t="shared" si="21"/>
        <v>0</v>
      </c>
      <c r="AF9">
        <f t="shared" si="22"/>
        <v>0</v>
      </c>
      <c r="AH9" s="30"/>
    </row>
    <row r="10" spans="1:34" ht="13.5">
      <c r="A10" s="2" t="str">
        <f t="shared" si="0"/>
        <v>7</v>
      </c>
      <c r="B10" s="2" t="str">
        <f t="shared" si="23"/>
        <v> </v>
      </c>
      <c r="C10" s="34" t="s">
        <v>291</v>
      </c>
      <c r="D10" s="35">
        <v>1987</v>
      </c>
      <c r="E10" s="3">
        <f t="shared" si="2"/>
        <v>291</v>
      </c>
      <c r="F10" s="3">
        <f t="shared" si="3"/>
        <v>158</v>
      </c>
      <c r="G10" s="4">
        <v>16</v>
      </c>
      <c r="H10" s="5">
        <f t="shared" si="14"/>
        <v>100</v>
      </c>
      <c r="I10" s="4">
        <v>29</v>
      </c>
      <c r="J10" s="5">
        <f t="shared" si="15"/>
        <v>58</v>
      </c>
      <c r="K10" s="4" t="s">
        <v>5</v>
      </c>
      <c r="L10" s="5">
        <f t="shared" si="5"/>
        <v>0</v>
      </c>
      <c r="M10" s="17">
        <f t="shared" si="10"/>
        <v>24</v>
      </c>
      <c r="N10" s="18">
        <f t="shared" si="6"/>
        <v>133</v>
      </c>
      <c r="O10" s="16">
        <f>VLOOKUP($C10,'[2]Women''s Epée'!$C$4:$AS$110,O$1-2,FALSE)</f>
        <v>24</v>
      </c>
      <c r="P10" s="17" t="str">
        <f t="shared" si="11"/>
        <v>np</v>
      </c>
      <c r="Q10" s="18">
        <f t="shared" si="7"/>
        <v>0</v>
      </c>
      <c r="R10" s="16" t="str">
        <f>VLOOKUP($C10,'[2]Women''s Epée'!$C$4:$AS$110,R$1-2,FALSE)</f>
        <v>np</v>
      </c>
      <c r="S10" s="17" t="str">
        <f t="shared" si="12"/>
        <v>np</v>
      </c>
      <c r="T10" s="18">
        <f t="shared" si="8"/>
        <v>0</v>
      </c>
      <c r="U10" s="16" t="str">
        <f>VLOOKUP($C10,'[2]Women''s Epée'!$C$4:$AS$110,U$1-2,FALSE)</f>
        <v>np</v>
      </c>
      <c r="V10" s="17" t="str">
        <f t="shared" si="13"/>
        <v>np</v>
      </c>
      <c r="W10" s="18">
        <f t="shared" si="9"/>
        <v>0</v>
      </c>
      <c r="X10" s="16" t="str">
        <f>VLOOKUP($C10,'[2]Women''s Epée'!$C$4:$AS$110,X$1-2,FALSE)</f>
        <v>np</v>
      </c>
      <c r="Z10">
        <f t="shared" si="16"/>
        <v>100</v>
      </c>
      <c r="AA10">
        <f t="shared" si="17"/>
        <v>58</v>
      </c>
      <c r="AB10">
        <f t="shared" si="18"/>
        <v>0</v>
      </c>
      <c r="AC10">
        <f t="shared" si="19"/>
        <v>133</v>
      </c>
      <c r="AD10">
        <f t="shared" si="20"/>
        <v>0</v>
      </c>
      <c r="AE10">
        <f t="shared" si="21"/>
        <v>0</v>
      </c>
      <c r="AF10">
        <f t="shared" si="22"/>
        <v>0</v>
      </c>
      <c r="AH10" s="30"/>
    </row>
    <row r="11" spans="1:34" ht="13.5">
      <c r="A11" s="2" t="str">
        <f t="shared" si="0"/>
        <v>8</v>
      </c>
      <c r="B11" s="2" t="str">
        <f t="shared" si="1"/>
        <v> </v>
      </c>
      <c r="C11" s="34" t="s">
        <v>139</v>
      </c>
      <c r="D11" s="35">
        <v>1988</v>
      </c>
      <c r="E11" s="3">
        <f t="shared" si="2"/>
        <v>279</v>
      </c>
      <c r="F11" s="3">
        <f t="shared" si="3"/>
        <v>210</v>
      </c>
      <c r="G11" s="4">
        <v>13</v>
      </c>
      <c r="H11" s="5">
        <f t="shared" si="14"/>
        <v>103</v>
      </c>
      <c r="I11" s="4">
        <v>18</v>
      </c>
      <c r="J11" s="5">
        <f t="shared" si="15"/>
        <v>69</v>
      </c>
      <c r="K11" s="4">
        <v>9</v>
      </c>
      <c r="L11" s="5">
        <f t="shared" si="5"/>
        <v>107</v>
      </c>
      <c r="M11" s="17" t="str">
        <f t="shared" si="10"/>
        <v>np</v>
      </c>
      <c r="N11" s="18">
        <f t="shared" si="6"/>
        <v>0</v>
      </c>
      <c r="O11" s="16" t="e">
        <f>VLOOKUP($C11,'[2]Women''s Epée'!$C$4:$AS$110,O$1-2,FALSE)</f>
        <v>#N/A</v>
      </c>
      <c r="P11" s="17" t="str">
        <f t="shared" si="11"/>
        <v>np</v>
      </c>
      <c r="Q11" s="18">
        <f t="shared" si="7"/>
        <v>0</v>
      </c>
      <c r="R11" s="16" t="e">
        <f>VLOOKUP($C11,'[2]Women''s Epée'!$C$4:$AS$110,R$1-2,FALSE)</f>
        <v>#N/A</v>
      </c>
      <c r="S11" s="17" t="str">
        <f t="shared" si="12"/>
        <v>np</v>
      </c>
      <c r="T11" s="18">
        <f t="shared" si="8"/>
        <v>0</v>
      </c>
      <c r="U11" s="16" t="e">
        <f>VLOOKUP($C11,'[2]Women''s Epée'!$C$4:$AS$110,U$1-2,FALSE)</f>
        <v>#N/A</v>
      </c>
      <c r="V11" s="17" t="str">
        <f t="shared" si="13"/>
        <v>np</v>
      </c>
      <c r="W11" s="18">
        <f t="shared" si="9"/>
        <v>0</v>
      </c>
      <c r="X11" s="16" t="e">
        <f>VLOOKUP($C11,'[2]Women''s Epée'!$C$4:$AS$110,X$1-2,FALSE)</f>
        <v>#N/A</v>
      </c>
      <c r="Z11">
        <f t="shared" si="16"/>
        <v>103</v>
      </c>
      <c r="AA11">
        <f t="shared" si="17"/>
        <v>69</v>
      </c>
      <c r="AB11">
        <f t="shared" si="18"/>
        <v>107</v>
      </c>
      <c r="AC11">
        <f t="shared" si="19"/>
        <v>0</v>
      </c>
      <c r="AD11">
        <f t="shared" si="20"/>
        <v>0</v>
      </c>
      <c r="AE11">
        <f t="shared" si="21"/>
        <v>0</v>
      </c>
      <c r="AF11">
        <f t="shared" si="22"/>
        <v>0</v>
      </c>
      <c r="AH11" s="30"/>
    </row>
    <row r="12" spans="1:34" ht="13.5">
      <c r="A12" s="2" t="str">
        <f t="shared" si="0"/>
        <v>9</v>
      </c>
      <c r="B12" s="2" t="str">
        <f t="shared" si="1"/>
        <v>#</v>
      </c>
      <c r="C12" s="34" t="s">
        <v>55</v>
      </c>
      <c r="D12" s="35">
        <v>1989</v>
      </c>
      <c r="E12" s="3">
        <f t="shared" si="2"/>
        <v>262</v>
      </c>
      <c r="F12" s="3">
        <f t="shared" si="3"/>
        <v>205</v>
      </c>
      <c r="G12" s="4">
        <v>6</v>
      </c>
      <c r="H12" s="5">
        <f t="shared" si="14"/>
        <v>139</v>
      </c>
      <c r="I12" s="4">
        <v>30</v>
      </c>
      <c r="J12" s="5">
        <f t="shared" si="15"/>
        <v>57</v>
      </c>
      <c r="K12" s="4">
        <v>21</v>
      </c>
      <c r="L12" s="5">
        <f t="shared" si="5"/>
        <v>66</v>
      </c>
      <c r="M12" s="17" t="str">
        <f t="shared" si="10"/>
        <v>np</v>
      </c>
      <c r="N12" s="18">
        <f t="shared" si="6"/>
        <v>0</v>
      </c>
      <c r="O12" s="16" t="e">
        <f>VLOOKUP($C12,'[2]Women''s Epée'!$C$4:$AS$110,O$1-2,FALSE)</f>
        <v>#N/A</v>
      </c>
      <c r="P12" s="17" t="str">
        <f t="shared" si="11"/>
        <v>np</v>
      </c>
      <c r="Q12" s="18">
        <f t="shared" si="7"/>
        <v>0</v>
      </c>
      <c r="R12" s="16" t="e">
        <f>VLOOKUP($C12,'[2]Women''s Epée'!$C$4:$AS$110,R$1-2,FALSE)</f>
        <v>#N/A</v>
      </c>
      <c r="S12" s="17" t="str">
        <f t="shared" si="12"/>
        <v>np</v>
      </c>
      <c r="T12" s="18">
        <f t="shared" si="8"/>
        <v>0</v>
      </c>
      <c r="U12" s="16" t="e">
        <f>VLOOKUP($C12,'[2]Women''s Epée'!$C$4:$AS$110,U$1-2,FALSE)</f>
        <v>#N/A</v>
      </c>
      <c r="V12" s="17" t="str">
        <f t="shared" si="13"/>
        <v>np</v>
      </c>
      <c r="W12" s="18">
        <f t="shared" si="9"/>
        <v>0</v>
      </c>
      <c r="X12" s="16" t="e">
        <f>VLOOKUP($C12,'[2]Women''s Epée'!$C$4:$AS$110,X$1-2,FALSE)</f>
        <v>#N/A</v>
      </c>
      <c r="Z12">
        <f t="shared" si="16"/>
        <v>139</v>
      </c>
      <c r="AA12">
        <f t="shared" si="17"/>
        <v>57</v>
      </c>
      <c r="AB12">
        <f t="shared" si="18"/>
        <v>66</v>
      </c>
      <c r="AC12">
        <f t="shared" si="19"/>
        <v>0</v>
      </c>
      <c r="AD12">
        <f t="shared" si="20"/>
        <v>0</v>
      </c>
      <c r="AE12">
        <f t="shared" si="21"/>
        <v>0</v>
      </c>
      <c r="AF12">
        <f t="shared" si="22"/>
        <v>0</v>
      </c>
      <c r="AH12" s="30"/>
    </row>
    <row r="13" spans="1:34" ht="13.5">
      <c r="A13" s="2" t="str">
        <f t="shared" si="0"/>
        <v>10</v>
      </c>
      <c r="B13" s="2" t="str">
        <f t="shared" si="23"/>
        <v> </v>
      </c>
      <c r="C13" s="34" t="s">
        <v>64</v>
      </c>
      <c r="D13" s="35">
        <v>1987</v>
      </c>
      <c r="E13" s="3">
        <f t="shared" si="2"/>
        <v>242</v>
      </c>
      <c r="F13" s="3">
        <f t="shared" si="3"/>
        <v>242</v>
      </c>
      <c r="G13" s="4">
        <v>11</v>
      </c>
      <c r="H13" s="5">
        <f t="shared" si="14"/>
        <v>105</v>
      </c>
      <c r="I13" s="4">
        <v>8</v>
      </c>
      <c r="J13" s="5">
        <f t="shared" si="15"/>
        <v>137</v>
      </c>
      <c r="K13" s="4" t="s">
        <v>5</v>
      </c>
      <c r="L13" s="5">
        <f t="shared" si="5"/>
        <v>0</v>
      </c>
      <c r="M13" s="17" t="str">
        <f t="shared" si="10"/>
        <v>np</v>
      </c>
      <c r="N13" s="18">
        <f t="shared" si="6"/>
        <v>0</v>
      </c>
      <c r="O13" s="16" t="e">
        <f>VLOOKUP($C13,'[2]Women''s Epée'!$C$4:$AS$110,O$1-2,FALSE)</f>
        <v>#N/A</v>
      </c>
      <c r="P13" s="17" t="str">
        <f t="shared" si="11"/>
        <v>np</v>
      </c>
      <c r="Q13" s="18">
        <f t="shared" si="7"/>
        <v>0</v>
      </c>
      <c r="R13" s="16" t="e">
        <f>VLOOKUP($C13,'[2]Women''s Epée'!$C$4:$AS$110,R$1-2,FALSE)</f>
        <v>#N/A</v>
      </c>
      <c r="S13" s="17" t="str">
        <f t="shared" si="12"/>
        <v>np</v>
      </c>
      <c r="T13" s="18">
        <f t="shared" si="8"/>
        <v>0</v>
      </c>
      <c r="U13" s="16" t="e">
        <f>VLOOKUP($C13,'[2]Women''s Epée'!$C$4:$AS$110,U$1-2,FALSE)</f>
        <v>#N/A</v>
      </c>
      <c r="V13" s="17" t="str">
        <f t="shared" si="13"/>
        <v>np</v>
      </c>
      <c r="W13" s="18">
        <f t="shared" si="9"/>
        <v>0</v>
      </c>
      <c r="X13" s="16" t="e">
        <f>VLOOKUP($C13,'[2]Women''s Epée'!$C$4:$AS$110,X$1-2,FALSE)</f>
        <v>#N/A</v>
      </c>
      <c r="Z13">
        <f t="shared" si="16"/>
        <v>105</v>
      </c>
      <c r="AA13">
        <f t="shared" si="17"/>
        <v>137</v>
      </c>
      <c r="AB13">
        <f t="shared" si="18"/>
        <v>0</v>
      </c>
      <c r="AC13">
        <f t="shared" si="19"/>
        <v>0</v>
      </c>
      <c r="AD13">
        <f t="shared" si="20"/>
        <v>0</v>
      </c>
      <c r="AE13">
        <f t="shared" si="21"/>
        <v>0</v>
      </c>
      <c r="AF13">
        <f t="shared" si="22"/>
        <v>0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171</v>
      </c>
      <c r="D14" s="26">
        <v>1988</v>
      </c>
      <c r="E14" s="3">
        <f t="shared" si="2"/>
        <v>208</v>
      </c>
      <c r="F14" s="3">
        <f t="shared" si="3"/>
        <v>208</v>
      </c>
      <c r="G14" s="4" t="s">
        <v>5</v>
      </c>
      <c r="H14" s="5">
        <f t="shared" si="14"/>
        <v>0</v>
      </c>
      <c r="I14" s="4">
        <v>10</v>
      </c>
      <c r="J14" s="5">
        <f t="shared" si="15"/>
        <v>106</v>
      </c>
      <c r="K14" s="4">
        <v>14</v>
      </c>
      <c r="L14" s="5">
        <f t="shared" si="5"/>
        <v>102</v>
      </c>
      <c r="M14" s="17" t="str">
        <f t="shared" si="10"/>
        <v>np</v>
      </c>
      <c r="N14" s="18">
        <f t="shared" si="6"/>
        <v>0</v>
      </c>
      <c r="O14" s="16" t="e">
        <f>VLOOKUP($C14,'[2]Women''s Epée'!$C$4:$AS$110,O$1-2,FALSE)</f>
        <v>#N/A</v>
      </c>
      <c r="P14" s="17" t="str">
        <f t="shared" si="11"/>
        <v>np</v>
      </c>
      <c r="Q14" s="18">
        <f t="shared" si="7"/>
        <v>0</v>
      </c>
      <c r="R14" s="16" t="e">
        <f>VLOOKUP($C14,'[2]Women''s Epée'!$C$4:$AS$110,R$1-2,FALSE)</f>
        <v>#N/A</v>
      </c>
      <c r="S14" s="17" t="str">
        <f t="shared" si="12"/>
        <v>np</v>
      </c>
      <c r="T14" s="18">
        <f t="shared" si="8"/>
        <v>0</v>
      </c>
      <c r="U14" s="16" t="e">
        <f>VLOOKUP($C14,'[2]Women''s Epée'!$C$4:$AS$110,U$1-2,FALSE)</f>
        <v>#N/A</v>
      </c>
      <c r="V14" s="17" t="str">
        <f t="shared" si="13"/>
        <v>np</v>
      </c>
      <c r="W14" s="18">
        <f t="shared" si="9"/>
        <v>0</v>
      </c>
      <c r="X14" s="16" t="e">
        <f>VLOOKUP($C14,'[2]Women''s Epée'!$C$4:$AS$110,X$1-2,FALSE)</f>
        <v>#N/A</v>
      </c>
      <c r="Z14">
        <f t="shared" si="16"/>
        <v>0</v>
      </c>
      <c r="AA14">
        <f t="shared" si="17"/>
        <v>106</v>
      </c>
      <c r="AB14">
        <f t="shared" si="18"/>
        <v>102</v>
      </c>
      <c r="AC14">
        <f t="shared" si="19"/>
        <v>0</v>
      </c>
      <c r="AD14">
        <f t="shared" si="20"/>
        <v>0</v>
      </c>
      <c r="AE14">
        <f t="shared" si="21"/>
        <v>0</v>
      </c>
      <c r="AF14">
        <f t="shared" si="22"/>
        <v>0</v>
      </c>
      <c r="AH14" s="30"/>
    </row>
    <row r="15" spans="1:34" ht="13.5">
      <c r="A15" s="2" t="str">
        <f t="shared" si="0"/>
        <v>12</v>
      </c>
      <c r="B15" s="2" t="str">
        <f t="shared" si="1"/>
        <v> </v>
      </c>
      <c r="C15" s="26" t="s">
        <v>102</v>
      </c>
      <c r="D15" s="26">
        <v>1988</v>
      </c>
      <c r="E15" s="3">
        <f t="shared" si="2"/>
        <v>203</v>
      </c>
      <c r="F15" s="3">
        <f t="shared" si="3"/>
        <v>203</v>
      </c>
      <c r="G15" s="4" t="s">
        <v>5</v>
      </c>
      <c r="H15" s="5">
        <f t="shared" si="14"/>
        <v>0</v>
      </c>
      <c r="I15" s="4">
        <v>14</v>
      </c>
      <c r="J15" s="5">
        <f t="shared" si="15"/>
        <v>102</v>
      </c>
      <c r="K15" s="4">
        <v>15</v>
      </c>
      <c r="L15" s="5">
        <f t="shared" si="5"/>
        <v>101</v>
      </c>
      <c r="M15" s="17" t="str">
        <f t="shared" si="10"/>
        <v>np</v>
      </c>
      <c r="N15" s="18">
        <f t="shared" si="6"/>
        <v>0</v>
      </c>
      <c r="O15" s="16" t="e">
        <f>VLOOKUP($C15,'[2]Women''s Epée'!$C$4:$AS$110,O$1-2,FALSE)</f>
        <v>#N/A</v>
      </c>
      <c r="P15" s="17" t="str">
        <f t="shared" si="11"/>
        <v>np</v>
      </c>
      <c r="Q15" s="18">
        <f t="shared" si="7"/>
        <v>0</v>
      </c>
      <c r="R15" s="16" t="e">
        <f>VLOOKUP($C15,'[2]Women''s Epée'!$C$4:$AS$110,R$1-2,FALSE)</f>
        <v>#N/A</v>
      </c>
      <c r="S15" s="17" t="str">
        <f t="shared" si="12"/>
        <v>np</v>
      </c>
      <c r="T15" s="18">
        <f t="shared" si="8"/>
        <v>0</v>
      </c>
      <c r="U15" s="16" t="e">
        <f>VLOOKUP($C15,'[2]Women''s Epée'!$C$4:$AS$110,U$1-2,FALSE)</f>
        <v>#N/A</v>
      </c>
      <c r="V15" s="17" t="str">
        <f t="shared" si="13"/>
        <v>np</v>
      </c>
      <c r="W15" s="18">
        <f t="shared" si="9"/>
        <v>0</v>
      </c>
      <c r="X15" s="16" t="e">
        <f>VLOOKUP($C15,'[2]Women''s Epée'!$C$4:$AS$110,X$1-2,FALSE)</f>
        <v>#N/A</v>
      </c>
      <c r="Z15">
        <f t="shared" si="16"/>
        <v>0</v>
      </c>
      <c r="AA15">
        <f t="shared" si="17"/>
        <v>102</v>
      </c>
      <c r="AB15">
        <f t="shared" si="18"/>
        <v>101</v>
      </c>
      <c r="AC15">
        <f t="shared" si="19"/>
        <v>0</v>
      </c>
      <c r="AD15">
        <f t="shared" si="20"/>
        <v>0</v>
      </c>
      <c r="AE15">
        <f t="shared" si="21"/>
        <v>0</v>
      </c>
      <c r="AF15">
        <f t="shared" si="22"/>
        <v>0</v>
      </c>
      <c r="AH15" s="30"/>
    </row>
    <row r="16" spans="1:34" ht="13.5">
      <c r="A16" s="2" t="str">
        <f t="shared" si="0"/>
        <v>13</v>
      </c>
      <c r="B16" s="2" t="str">
        <f t="shared" si="23"/>
        <v> </v>
      </c>
      <c r="C16" s="26" t="s">
        <v>170</v>
      </c>
      <c r="D16" s="26">
        <v>1988</v>
      </c>
      <c r="E16" s="3">
        <f t="shared" si="2"/>
        <v>172</v>
      </c>
      <c r="F16" s="3">
        <f t="shared" si="3"/>
        <v>172</v>
      </c>
      <c r="G16" s="4" t="s">
        <v>5</v>
      </c>
      <c r="H16" s="5">
        <f t="shared" si="14"/>
        <v>0</v>
      </c>
      <c r="I16" s="4">
        <v>19</v>
      </c>
      <c r="J16" s="5">
        <f t="shared" si="15"/>
        <v>68</v>
      </c>
      <c r="K16" s="4">
        <v>12</v>
      </c>
      <c r="L16" s="5">
        <f t="shared" si="5"/>
        <v>104</v>
      </c>
      <c r="M16" s="17" t="str">
        <f t="shared" si="10"/>
        <v>np</v>
      </c>
      <c r="N16" s="18">
        <f t="shared" si="6"/>
        <v>0</v>
      </c>
      <c r="O16" s="16" t="e">
        <f>VLOOKUP($C16,'[2]Women''s Epée'!$C$4:$AS$110,O$1-2,FALSE)</f>
        <v>#N/A</v>
      </c>
      <c r="P16" s="17" t="str">
        <f t="shared" si="11"/>
        <v>np</v>
      </c>
      <c r="Q16" s="18">
        <f t="shared" si="7"/>
        <v>0</v>
      </c>
      <c r="R16" s="16" t="e">
        <f>VLOOKUP($C16,'[2]Women''s Epée'!$C$4:$AS$110,R$1-2,FALSE)</f>
        <v>#N/A</v>
      </c>
      <c r="S16" s="17" t="str">
        <f t="shared" si="12"/>
        <v>np</v>
      </c>
      <c r="T16" s="18">
        <f t="shared" si="8"/>
        <v>0</v>
      </c>
      <c r="U16" s="16" t="e">
        <f>VLOOKUP($C16,'[2]Women''s Epée'!$C$4:$AS$110,U$1-2,FALSE)</f>
        <v>#N/A</v>
      </c>
      <c r="V16" s="17" t="str">
        <f t="shared" si="13"/>
        <v>np</v>
      </c>
      <c r="W16" s="18">
        <f t="shared" si="9"/>
        <v>0</v>
      </c>
      <c r="X16" s="16" t="e">
        <f>VLOOKUP($C16,'[2]Women''s Epée'!$C$4:$AS$110,X$1-2,FALSE)</f>
        <v>#N/A</v>
      </c>
      <c r="Z16">
        <f t="shared" si="16"/>
        <v>0</v>
      </c>
      <c r="AA16">
        <f t="shared" si="17"/>
        <v>68</v>
      </c>
      <c r="AB16">
        <f t="shared" si="18"/>
        <v>104</v>
      </c>
      <c r="AC16">
        <f t="shared" si="19"/>
        <v>0</v>
      </c>
      <c r="AD16">
        <f t="shared" si="20"/>
        <v>0</v>
      </c>
      <c r="AE16">
        <f t="shared" si="21"/>
        <v>0</v>
      </c>
      <c r="AF16">
        <f t="shared" si="22"/>
        <v>0</v>
      </c>
      <c r="AH16" s="30"/>
    </row>
    <row r="17" spans="1:34" ht="13.5">
      <c r="A17" s="2" t="str">
        <f t="shared" si="0"/>
        <v>14</v>
      </c>
      <c r="B17" s="2" t="str">
        <f t="shared" si="1"/>
        <v> </v>
      </c>
      <c r="C17" s="34" t="s">
        <v>178</v>
      </c>
      <c r="D17" s="35">
        <v>1987</v>
      </c>
      <c r="E17" s="3">
        <f t="shared" si="2"/>
        <v>133</v>
      </c>
      <c r="F17" s="3">
        <f t="shared" si="3"/>
        <v>0</v>
      </c>
      <c r="G17" s="4" t="s">
        <v>5</v>
      </c>
      <c r="H17" s="5">
        <f t="shared" si="14"/>
        <v>0</v>
      </c>
      <c r="I17" s="4" t="s">
        <v>5</v>
      </c>
      <c r="J17" s="5">
        <f t="shared" si="15"/>
        <v>0</v>
      </c>
      <c r="K17" s="4" t="s">
        <v>5</v>
      </c>
      <c r="L17" s="5">
        <f t="shared" si="5"/>
        <v>0</v>
      </c>
      <c r="M17" s="17" t="str">
        <f t="shared" si="10"/>
        <v>np</v>
      </c>
      <c r="N17" s="18">
        <f t="shared" si="6"/>
        <v>0</v>
      </c>
      <c r="O17" s="16" t="str">
        <f>VLOOKUP($C17,'[2]Women''s Epée'!$C$4:$AS$110,O$1-2,FALSE)</f>
        <v>np</v>
      </c>
      <c r="P17" s="17" t="str">
        <f t="shared" si="11"/>
        <v>np</v>
      </c>
      <c r="Q17" s="18">
        <f t="shared" si="7"/>
        <v>0</v>
      </c>
      <c r="R17" s="16" t="str">
        <f>VLOOKUP($C17,'[2]Women''s Epée'!$C$4:$AS$110,R$1-2,FALSE)</f>
        <v>np</v>
      </c>
      <c r="S17" s="17" t="str">
        <f t="shared" si="12"/>
        <v>np</v>
      </c>
      <c r="T17" s="18">
        <f t="shared" si="8"/>
        <v>0</v>
      </c>
      <c r="U17" s="16" t="str">
        <f>VLOOKUP($C17,'[2]Women''s Epée'!$C$4:$AS$110,U$1-2,FALSE)</f>
        <v>np</v>
      </c>
      <c r="V17" s="17">
        <f t="shared" si="13"/>
        <v>24</v>
      </c>
      <c r="W17" s="18">
        <f t="shared" si="9"/>
        <v>133</v>
      </c>
      <c r="X17" s="16">
        <f>VLOOKUP($C17,'[2]Women''s Epée'!$C$4:$AS$110,X$1-2,FALSE)</f>
        <v>24</v>
      </c>
      <c r="Z17">
        <f t="shared" si="16"/>
        <v>0</v>
      </c>
      <c r="AA17">
        <f t="shared" si="17"/>
        <v>0</v>
      </c>
      <c r="AB17">
        <f t="shared" si="18"/>
        <v>0</v>
      </c>
      <c r="AC17">
        <f t="shared" si="19"/>
        <v>0</v>
      </c>
      <c r="AD17">
        <f t="shared" si="20"/>
        <v>0</v>
      </c>
      <c r="AE17">
        <f t="shared" si="21"/>
        <v>0</v>
      </c>
      <c r="AF17">
        <f t="shared" si="22"/>
        <v>133</v>
      </c>
      <c r="AH17" s="30"/>
    </row>
    <row r="18" spans="1:34" ht="13.5">
      <c r="A18" s="2" t="str">
        <f t="shared" si="0"/>
        <v>15T</v>
      </c>
      <c r="B18" s="2" t="str">
        <f t="shared" si="1"/>
        <v> </v>
      </c>
      <c r="C18" s="26" t="s">
        <v>34</v>
      </c>
      <c r="D18" s="26">
        <v>1988</v>
      </c>
      <c r="E18" s="3">
        <f t="shared" si="2"/>
        <v>130</v>
      </c>
      <c r="F18" s="3">
        <f t="shared" si="3"/>
        <v>130</v>
      </c>
      <c r="G18" s="4" t="s">
        <v>5</v>
      </c>
      <c r="H18" s="5">
        <f t="shared" si="14"/>
        <v>0</v>
      </c>
      <c r="I18" s="4">
        <v>27</v>
      </c>
      <c r="J18" s="5">
        <f t="shared" si="15"/>
        <v>60</v>
      </c>
      <c r="K18" s="4">
        <v>17</v>
      </c>
      <c r="L18" s="5">
        <f t="shared" si="5"/>
        <v>70</v>
      </c>
      <c r="M18" s="17" t="str">
        <f t="shared" si="10"/>
        <v>np</v>
      </c>
      <c r="N18" s="18">
        <f t="shared" si="6"/>
        <v>0</v>
      </c>
      <c r="O18" s="16" t="e">
        <f>VLOOKUP($C18,'[2]Women''s Epée'!$C$4:$AS$110,O$1-2,FALSE)</f>
        <v>#N/A</v>
      </c>
      <c r="P18" s="17" t="str">
        <f t="shared" si="11"/>
        <v>np</v>
      </c>
      <c r="Q18" s="18">
        <f t="shared" si="7"/>
        <v>0</v>
      </c>
      <c r="R18" s="16" t="e">
        <f>VLOOKUP($C18,'[2]Women''s Epée'!$C$4:$AS$110,R$1-2,FALSE)</f>
        <v>#N/A</v>
      </c>
      <c r="S18" s="17" t="str">
        <f t="shared" si="12"/>
        <v>np</v>
      </c>
      <c r="T18" s="18">
        <f t="shared" si="8"/>
        <v>0</v>
      </c>
      <c r="U18" s="16" t="e">
        <f>VLOOKUP($C18,'[2]Women''s Epée'!$C$4:$AS$110,U$1-2,FALSE)</f>
        <v>#N/A</v>
      </c>
      <c r="V18" s="17" t="str">
        <f t="shared" si="13"/>
        <v>np</v>
      </c>
      <c r="W18" s="18">
        <f t="shared" si="9"/>
        <v>0</v>
      </c>
      <c r="X18" s="16" t="e">
        <f>VLOOKUP($C18,'[2]Women''s Epée'!$C$4:$AS$110,X$1-2,FALSE)</f>
        <v>#N/A</v>
      </c>
      <c r="Z18">
        <f t="shared" si="16"/>
        <v>0</v>
      </c>
      <c r="AA18">
        <f t="shared" si="17"/>
        <v>60</v>
      </c>
      <c r="AB18">
        <f t="shared" si="18"/>
        <v>70</v>
      </c>
      <c r="AC18">
        <f t="shared" si="19"/>
        <v>0</v>
      </c>
      <c r="AD18">
        <f t="shared" si="20"/>
        <v>0</v>
      </c>
      <c r="AE18">
        <f t="shared" si="21"/>
        <v>0</v>
      </c>
      <c r="AF18">
        <f t="shared" si="22"/>
        <v>0</v>
      </c>
      <c r="AH18" s="30"/>
    </row>
    <row r="19" spans="1:34" ht="13.5">
      <c r="A19" s="2" t="str">
        <f t="shared" si="0"/>
        <v>15T</v>
      </c>
      <c r="B19" s="2" t="str">
        <f t="shared" si="1"/>
        <v> </v>
      </c>
      <c r="C19" s="26" t="s">
        <v>228</v>
      </c>
      <c r="D19" s="26">
        <v>1987</v>
      </c>
      <c r="E19" s="3">
        <f t="shared" si="2"/>
        <v>130</v>
      </c>
      <c r="F19" s="3">
        <f t="shared" si="3"/>
        <v>130</v>
      </c>
      <c r="G19" s="4" t="s">
        <v>5</v>
      </c>
      <c r="H19" s="5">
        <f t="shared" si="14"/>
        <v>0</v>
      </c>
      <c r="I19" s="4">
        <v>22</v>
      </c>
      <c r="J19" s="5">
        <f t="shared" si="15"/>
        <v>65</v>
      </c>
      <c r="K19" s="4">
        <v>22</v>
      </c>
      <c r="L19" s="5">
        <f t="shared" si="5"/>
        <v>65</v>
      </c>
      <c r="M19" s="17" t="str">
        <f t="shared" si="10"/>
        <v>np</v>
      </c>
      <c r="N19" s="18">
        <f t="shared" si="6"/>
        <v>0</v>
      </c>
      <c r="O19" s="16" t="e">
        <f>VLOOKUP($C19,'[2]Women''s Epée'!$C$4:$AS$110,O$1-2,FALSE)</f>
        <v>#N/A</v>
      </c>
      <c r="P19" s="17" t="str">
        <f t="shared" si="11"/>
        <v>np</v>
      </c>
      <c r="Q19" s="18">
        <f t="shared" si="7"/>
        <v>0</v>
      </c>
      <c r="R19" s="16" t="e">
        <f>VLOOKUP($C19,'[2]Women''s Epée'!$C$4:$AS$110,R$1-2,FALSE)</f>
        <v>#N/A</v>
      </c>
      <c r="S19" s="17" t="str">
        <f t="shared" si="12"/>
        <v>np</v>
      </c>
      <c r="T19" s="18">
        <f t="shared" si="8"/>
        <v>0</v>
      </c>
      <c r="U19" s="16" t="e">
        <f>VLOOKUP($C19,'[2]Women''s Epée'!$C$4:$AS$110,U$1-2,FALSE)</f>
        <v>#N/A</v>
      </c>
      <c r="V19" s="17" t="str">
        <f t="shared" si="13"/>
        <v>np</v>
      </c>
      <c r="W19" s="18">
        <f t="shared" si="9"/>
        <v>0</v>
      </c>
      <c r="X19" s="16" t="e">
        <f>VLOOKUP($C19,'[2]Women''s Epée'!$C$4:$AS$110,X$1-2,FALSE)</f>
        <v>#N/A</v>
      </c>
      <c r="Z19">
        <f t="shared" si="16"/>
        <v>0</v>
      </c>
      <c r="AA19">
        <f t="shared" si="17"/>
        <v>65</v>
      </c>
      <c r="AB19">
        <f t="shared" si="18"/>
        <v>65</v>
      </c>
      <c r="AC19">
        <f t="shared" si="19"/>
        <v>0</v>
      </c>
      <c r="AD19">
        <f t="shared" si="20"/>
        <v>0</v>
      </c>
      <c r="AE19">
        <f t="shared" si="21"/>
        <v>0</v>
      </c>
      <c r="AF19">
        <f t="shared" si="22"/>
        <v>0</v>
      </c>
      <c r="AH19" s="30"/>
    </row>
    <row r="20" spans="1:34" ht="13.5">
      <c r="A20" s="2" t="str">
        <f t="shared" si="0"/>
        <v>17</v>
      </c>
      <c r="B20" s="2" t="str">
        <f t="shared" si="23"/>
        <v> </v>
      </c>
      <c r="C20" s="26" t="s">
        <v>42</v>
      </c>
      <c r="D20" s="26">
        <v>1987</v>
      </c>
      <c r="E20" s="3">
        <f t="shared" si="2"/>
        <v>107</v>
      </c>
      <c r="F20" s="3">
        <f t="shared" si="3"/>
        <v>107</v>
      </c>
      <c r="G20" s="4" t="s">
        <v>5</v>
      </c>
      <c r="H20" s="5">
        <f t="shared" si="14"/>
        <v>0</v>
      </c>
      <c r="I20" s="4">
        <v>9</v>
      </c>
      <c r="J20" s="5">
        <f t="shared" si="15"/>
        <v>107</v>
      </c>
      <c r="K20" s="4" t="s">
        <v>5</v>
      </c>
      <c r="L20" s="5">
        <f t="shared" si="5"/>
        <v>0</v>
      </c>
      <c r="M20" s="17" t="str">
        <f t="shared" si="10"/>
        <v>np</v>
      </c>
      <c r="N20" s="18">
        <f t="shared" si="6"/>
        <v>0</v>
      </c>
      <c r="O20" s="16" t="e">
        <f>VLOOKUP($C20,'[2]Women''s Epée'!$C$4:$AS$110,O$1-2,FALSE)</f>
        <v>#N/A</v>
      </c>
      <c r="P20" s="17" t="str">
        <f t="shared" si="11"/>
        <v>np</v>
      </c>
      <c r="Q20" s="18">
        <f t="shared" si="7"/>
        <v>0</v>
      </c>
      <c r="R20" s="16" t="e">
        <f>VLOOKUP($C20,'[2]Women''s Epée'!$C$4:$AS$110,R$1-2,FALSE)</f>
        <v>#N/A</v>
      </c>
      <c r="S20" s="17" t="str">
        <f t="shared" si="12"/>
        <v>np</v>
      </c>
      <c r="T20" s="18">
        <f t="shared" si="8"/>
        <v>0</v>
      </c>
      <c r="U20" s="16" t="e">
        <f>VLOOKUP($C20,'[2]Women''s Epée'!$C$4:$AS$110,U$1-2,FALSE)</f>
        <v>#N/A</v>
      </c>
      <c r="V20" s="17" t="str">
        <f t="shared" si="13"/>
        <v>np</v>
      </c>
      <c r="W20" s="18">
        <f t="shared" si="9"/>
        <v>0</v>
      </c>
      <c r="X20" s="16" t="e">
        <f>VLOOKUP($C20,'[2]Women''s Epée'!$C$4:$AS$110,X$1-2,FALSE)</f>
        <v>#N/A</v>
      </c>
      <c r="Z20">
        <f aca="true" t="shared" si="24" ref="Z20:Z31">H20</f>
        <v>0</v>
      </c>
      <c r="AA20">
        <f aca="true" t="shared" si="25" ref="AA20:AA31">J20</f>
        <v>107</v>
      </c>
      <c r="AB20">
        <f aca="true" t="shared" si="26" ref="AB20:AB31">L20</f>
        <v>0</v>
      </c>
      <c r="AC20">
        <f aca="true" t="shared" si="27" ref="AC20:AC31">N20</f>
        <v>0</v>
      </c>
      <c r="AD20">
        <f aca="true" t="shared" si="28" ref="AD20:AD31">Q20</f>
        <v>0</v>
      </c>
      <c r="AE20">
        <f aca="true" t="shared" si="29" ref="AE20:AE31">T20</f>
        <v>0</v>
      </c>
      <c r="AF20">
        <f aca="true" t="shared" si="30" ref="AF20:AF31">W20</f>
        <v>0</v>
      </c>
      <c r="AH20" s="30"/>
    </row>
    <row r="21" spans="1:34" ht="13.5">
      <c r="A21" s="2" t="str">
        <f t="shared" si="0"/>
        <v>18T</v>
      </c>
      <c r="B21" s="2" t="str">
        <f t="shared" si="23"/>
        <v> </v>
      </c>
      <c r="C21" s="34" t="s">
        <v>268</v>
      </c>
      <c r="D21" s="35">
        <v>1988</v>
      </c>
      <c r="E21" s="3">
        <f t="shared" si="2"/>
        <v>105</v>
      </c>
      <c r="F21" s="3">
        <f t="shared" si="3"/>
        <v>105</v>
      </c>
      <c r="G21" s="4" t="s">
        <v>5</v>
      </c>
      <c r="H21" s="5">
        <f t="shared" si="14"/>
        <v>0</v>
      </c>
      <c r="I21" s="4" t="s">
        <v>5</v>
      </c>
      <c r="J21" s="5">
        <f t="shared" si="15"/>
        <v>0</v>
      </c>
      <c r="K21" s="4">
        <v>11</v>
      </c>
      <c r="L21" s="5">
        <f t="shared" si="5"/>
        <v>105</v>
      </c>
      <c r="M21" s="17" t="str">
        <f t="shared" si="10"/>
        <v>np</v>
      </c>
      <c r="N21" s="18">
        <f t="shared" si="6"/>
        <v>0</v>
      </c>
      <c r="O21" s="16" t="e">
        <f>VLOOKUP($C21,'[2]Women''s Epée'!$C$4:$AS$110,O$1-2,FALSE)</f>
        <v>#N/A</v>
      </c>
      <c r="P21" s="17" t="str">
        <f t="shared" si="11"/>
        <v>np</v>
      </c>
      <c r="Q21" s="18">
        <f t="shared" si="7"/>
        <v>0</v>
      </c>
      <c r="R21" s="16" t="e">
        <f>VLOOKUP($C21,'[2]Women''s Epée'!$C$4:$AS$110,R$1-2,FALSE)</f>
        <v>#N/A</v>
      </c>
      <c r="S21" s="17" t="str">
        <f t="shared" si="12"/>
        <v>np</v>
      </c>
      <c r="T21" s="18">
        <f t="shared" si="8"/>
        <v>0</v>
      </c>
      <c r="U21" s="16" t="e">
        <f>VLOOKUP($C21,'[2]Women''s Epée'!$C$4:$AS$110,U$1-2,FALSE)</f>
        <v>#N/A</v>
      </c>
      <c r="V21" s="17" t="str">
        <f t="shared" si="13"/>
        <v>np</v>
      </c>
      <c r="W21" s="18">
        <f t="shared" si="9"/>
        <v>0</v>
      </c>
      <c r="X21" s="16" t="e">
        <f>VLOOKUP($C21,'[2]Women''s Epée'!$C$4:$AS$110,X$1-2,FALSE)</f>
        <v>#N/A</v>
      </c>
      <c r="Z21">
        <f t="shared" si="24"/>
        <v>0</v>
      </c>
      <c r="AA21">
        <f t="shared" si="25"/>
        <v>0</v>
      </c>
      <c r="AB21">
        <f t="shared" si="26"/>
        <v>105</v>
      </c>
      <c r="AC21">
        <f t="shared" si="27"/>
        <v>0</v>
      </c>
      <c r="AD21">
        <f t="shared" si="28"/>
        <v>0</v>
      </c>
      <c r="AE21">
        <f t="shared" si="29"/>
        <v>0</v>
      </c>
      <c r="AF21">
        <f t="shared" si="30"/>
        <v>0</v>
      </c>
      <c r="AH21" s="30"/>
    </row>
    <row r="22" spans="1:34" ht="13.5">
      <c r="A22" s="2" t="str">
        <f t="shared" si="0"/>
        <v>18T</v>
      </c>
      <c r="B22" s="2" t="str">
        <f t="shared" si="23"/>
        <v> </v>
      </c>
      <c r="C22" s="26" t="s">
        <v>122</v>
      </c>
      <c r="D22" s="26">
        <v>1988</v>
      </c>
      <c r="E22" s="3">
        <f t="shared" si="2"/>
        <v>105</v>
      </c>
      <c r="F22" s="3">
        <f t="shared" si="3"/>
        <v>105</v>
      </c>
      <c r="G22" s="4" t="s">
        <v>5</v>
      </c>
      <c r="H22" s="5">
        <f t="shared" si="14"/>
        <v>0</v>
      </c>
      <c r="I22" s="4">
        <v>11</v>
      </c>
      <c r="J22" s="5">
        <f t="shared" si="15"/>
        <v>105</v>
      </c>
      <c r="K22" s="4" t="s">
        <v>5</v>
      </c>
      <c r="L22" s="5">
        <f t="shared" si="5"/>
        <v>0</v>
      </c>
      <c r="M22" s="17" t="str">
        <f>IF(ISERROR(O22),"np",O22)</f>
        <v>np</v>
      </c>
      <c r="N22" s="18">
        <f t="shared" si="6"/>
        <v>0</v>
      </c>
      <c r="O22" s="16" t="e">
        <f>VLOOKUP($C22,'[2]Women''s Epée'!$C$4:$AS$110,O$1-2,FALSE)</f>
        <v>#N/A</v>
      </c>
      <c r="P22" s="17" t="str">
        <f>IF(ISERROR(R22),"np",R22)</f>
        <v>np</v>
      </c>
      <c r="Q22" s="18">
        <f t="shared" si="7"/>
        <v>0</v>
      </c>
      <c r="R22" s="16" t="e">
        <f>VLOOKUP($C22,'[2]Women''s Epée'!$C$4:$AS$110,R$1-2,FALSE)</f>
        <v>#N/A</v>
      </c>
      <c r="S22" s="17" t="str">
        <f>IF(ISERROR(U22),"np",U22)</f>
        <v>np</v>
      </c>
      <c r="T22" s="18">
        <f t="shared" si="8"/>
        <v>0</v>
      </c>
      <c r="U22" s="16" t="e">
        <f>VLOOKUP($C22,'[2]Women''s Epée'!$C$4:$AS$110,U$1-2,FALSE)</f>
        <v>#N/A</v>
      </c>
      <c r="V22" s="17" t="str">
        <f>IF(ISERROR(X22),"np",X22)</f>
        <v>np</v>
      </c>
      <c r="W22" s="18">
        <f t="shared" si="9"/>
        <v>0</v>
      </c>
      <c r="X22" s="16" t="e">
        <f>VLOOKUP($C22,'[2]Women''s Epée'!$C$4:$AS$110,X$1-2,FALSE)</f>
        <v>#N/A</v>
      </c>
      <c r="Z22">
        <f t="shared" si="24"/>
        <v>0</v>
      </c>
      <c r="AA22">
        <f t="shared" si="25"/>
        <v>105</v>
      </c>
      <c r="AB22">
        <f t="shared" si="26"/>
        <v>0</v>
      </c>
      <c r="AC22">
        <f t="shared" si="27"/>
        <v>0</v>
      </c>
      <c r="AD22">
        <f t="shared" si="28"/>
        <v>0</v>
      </c>
      <c r="AE22">
        <f t="shared" si="29"/>
        <v>0</v>
      </c>
      <c r="AF22">
        <f t="shared" si="30"/>
        <v>0</v>
      </c>
      <c r="AH22" s="30"/>
    </row>
    <row r="23" spans="1:34" ht="13.5">
      <c r="A23" s="2" t="str">
        <f t="shared" si="0"/>
        <v>20</v>
      </c>
      <c r="B23" s="2" t="str">
        <f t="shared" si="23"/>
        <v> </v>
      </c>
      <c r="C23" s="34" t="s">
        <v>45</v>
      </c>
      <c r="D23" s="35">
        <v>1988</v>
      </c>
      <c r="E23" s="3">
        <f t="shared" si="2"/>
        <v>103</v>
      </c>
      <c r="F23" s="3">
        <f t="shared" si="3"/>
        <v>103</v>
      </c>
      <c r="G23" s="4" t="s">
        <v>5</v>
      </c>
      <c r="H23" s="5">
        <f t="shared" si="14"/>
        <v>0</v>
      </c>
      <c r="I23" s="4" t="s">
        <v>5</v>
      </c>
      <c r="J23" s="5">
        <f t="shared" si="15"/>
        <v>0</v>
      </c>
      <c r="K23" s="4">
        <v>13</v>
      </c>
      <c r="L23" s="5">
        <f t="shared" si="5"/>
        <v>103</v>
      </c>
      <c r="M23" s="17" t="str">
        <f t="shared" si="10"/>
        <v>np</v>
      </c>
      <c r="N23" s="18">
        <f t="shared" si="6"/>
        <v>0</v>
      </c>
      <c r="O23" s="16" t="e">
        <f>VLOOKUP($C23,'[2]Women''s Epée'!$C$4:$AS$110,O$1-2,FALSE)</f>
        <v>#N/A</v>
      </c>
      <c r="P23" s="17" t="str">
        <f t="shared" si="11"/>
        <v>np</v>
      </c>
      <c r="Q23" s="18">
        <f t="shared" si="7"/>
        <v>0</v>
      </c>
      <c r="R23" s="16" t="e">
        <f>VLOOKUP($C23,'[2]Women''s Epée'!$C$4:$AS$110,R$1-2,FALSE)</f>
        <v>#N/A</v>
      </c>
      <c r="S23" s="17" t="str">
        <f t="shared" si="12"/>
        <v>np</v>
      </c>
      <c r="T23" s="18">
        <f t="shared" si="8"/>
        <v>0</v>
      </c>
      <c r="U23" s="16" t="e">
        <f>VLOOKUP($C23,'[2]Women''s Epée'!$C$4:$AS$110,U$1-2,FALSE)</f>
        <v>#N/A</v>
      </c>
      <c r="V23" s="17" t="str">
        <f t="shared" si="13"/>
        <v>np</v>
      </c>
      <c r="W23" s="18">
        <f t="shared" si="9"/>
        <v>0</v>
      </c>
      <c r="X23" s="16" t="e">
        <f>VLOOKUP($C23,'[2]Women''s Epée'!$C$4:$AS$110,X$1-2,FALSE)</f>
        <v>#N/A</v>
      </c>
      <c r="Z23">
        <f t="shared" si="24"/>
        <v>0</v>
      </c>
      <c r="AA23">
        <f t="shared" si="25"/>
        <v>0</v>
      </c>
      <c r="AB23">
        <f t="shared" si="26"/>
        <v>103</v>
      </c>
      <c r="AC23">
        <f t="shared" si="27"/>
        <v>0</v>
      </c>
      <c r="AD23">
        <f t="shared" si="28"/>
        <v>0</v>
      </c>
      <c r="AE23">
        <f t="shared" si="29"/>
        <v>0</v>
      </c>
      <c r="AF23">
        <f t="shared" si="30"/>
        <v>0</v>
      </c>
      <c r="AH23" s="30"/>
    </row>
    <row r="24" spans="1:34" ht="13.5">
      <c r="A24" s="2" t="str">
        <f t="shared" si="0"/>
        <v>21</v>
      </c>
      <c r="B24" s="2" t="str">
        <f t="shared" si="1"/>
        <v>#</v>
      </c>
      <c r="C24" s="34" t="s">
        <v>54</v>
      </c>
      <c r="D24" s="35">
        <v>1989</v>
      </c>
      <c r="E24" s="3">
        <f t="shared" si="2"/>
        <v>100</v>
      </c>
      <c r="F24" s="3">
        <f t="shared" si="3"/>
        <v>100</v>
      </c>
      <c r="G24" s="4" t="s">
        <v>5</v>
      </c>
      <c r="H24" s="5">
        <f t="shared" si="14"/>
        <v>0</v>
      </c>
      <c r="I24" s="4" t="s">
        <v>5</v>
      </c>
      <c r="J24" s="5">
        <f t="shared" si="15"/>
        <v>0</v>
      </c>
      <c r="K24" s="4">
        <v>16</v>
      </c>
      <c r="L24" s="5">
        <f t="shared" si="5"/>
        <v>100</v>
      </c>
      <c r="M24" s="17" t="str">
        <f>IF(ISERROR(O24),"np",O24)</f>
        <v>np</v>
      </c>
      <c r="N24" s="18">
        <f t="shared" si="6"/>
        <v>0</v>
      </c>
      <c r="O24" s="16" t="e">
        <f>VLOOKUP($C24,'[2]Women''s Epée'!$C$4:$AS$110,O$1-2,FALSE)</f>
        <v>#N/A</v>
      </c>
      <c r="P24" s="17" t="str">
        <f>IF(ISERROR(R24),"np",R24)</f>
        <v>np</v>
      </c>
      <c r="Q24" s="18">
        <f t="shared" si="7"/>
        <v>0</v>
      </c>
      <c r="R24" s="16" t="e">
        <f>VLOOKUP($C24,'[2]Women''s Epée'!$C$4:$AS$110,R$1-2,FALSE)</f>
        <v>#N/A</v>
      </c>
      <c r="S24" s="17" t="str">
        <f>IF(ISERROR(U24),"np",U24)</f>
        <v>np</v>
      </c>
      <c r="T24" s="18">
        <f t="shared" si="8"/>
        <v>0</v>
      </c>
      <c r="U24" s="16" t="e">
        <f>VLOOKUP($C24,'[2]Women''s Epée'!$C$4:$AS$110,U$1-2,FALSE)</f>
        <v>#N/A</v>
      </c>
      <c r="V24" s="17" t="str">
        <f>IF(ISERROR(X24),"np",X24)</f>
        <v>np</v>
      </c>
      <c r="W24" s="18">
        <f t="shared" si="9"/>
        <v>0</v>
      </c>
      <c r="X24" s="16" t="e">
        <f>VLOOKUP($C24,'[2]Women''s Epée'!$C$4:$AS$110,X$1-2,FALSE)</f>
        <v>#N/A</v>
      </c>
      <c r="Z24">
        <f t="shared" si="24"/>
        <v>0</v>
      </c>
      <c r="AA24">
        <f t="shared" si="25"/>
        <v>0</v>
      </c>
      <c r="AB24">
        <f t="shared" si="26"/>
        <v>100</v>
      </c>
      <c r="AC24">
        <f t="shared" si="27"/>
        <v>0</v>
      </c>
      <c r="AD24">
        <f t="shared" si="28"/>
        <v>0</v>
      </c>
      <c r="AE24">
        <f t="shared" si="29"/>
        <v>0</v>
      </c>
      <c r="AF24">
        <f t="shared" si="30"/>
        <v>0</v>
      </c>
      <c r="AH24" s="30"/>
    </row>
    <row r="25" spans="1:34" ht="13.5">
      <c r="A25" s="2" t="str">
        <f t="shared" si="0"/>
        <v>22</v>
      </c>
      <c r="B25" s="2" t="str">
        <f t="shared" si="23"/>
        <v> </v>
      </c>
      <c r="C25" s="26" t="s">
        <v>169</v>
      </c>
      <c r="D25" s="26">
        <v>1987</v>
      </c>
      <c r="E25" s="3">
        <f t="shared" si="2"/>
        <v>67</v>
      </c>
      <c r="F25" s="3">
        <f t="shared" si="3"/>
        <v>67</v>
      </c>
      <c r="G25" s="4" t="s">
        <v>5</v>
      </c>
      <c r="H25" s="5">
        <f t="shared" si="14"/>
        <v>0</v>
      </c>
      <c r="I25" s="4">
        <v>20</v>
      </c>
      <c r="J25" s="5">
        <f t="shared" si="15"/>
        <v>67</v>
      </c>
      <c r="K25" s="4" t="s">
        <v>5</v>
      </c>
      <c r="L25" s="5">
        <f t="shared" si="5"/>
        <v>0</v>
      </c>
      <c r="M25" s="17" t="str">
        <f t="shared" si="10"/>
        <v>np</v>
      </c>
      <c r="N25" s="18">
        <f t="shared" si="6"/>
        <v>0</v>
      </c>
      <c r="O25" s="16" t="e">
        <f>VLOOKUP($C25,'[2]Women''s Epée'!$C$4:$AS$110,O$1-2,FALSE)</f>
        <v>#N/A</v>
      </c>
      <c r="P25" s="17" t="str">
        <f t="shared" si="11"/>
        <v>np</v>
      </c>
      <c r="Q25" s="18">
        <f t="shared" si="7"/>
        <v>0</v>
      </c>
      <c r="R25" s="16" t="e">
        <f>VLOOKUP($C25,'[2]Women''s Epée'!$C$4:$AS$110,R$1-2,FALSE)</f>
        <v>#N/A</v>
      </c>
      <c r="S25" s="17" t="str">
        <f t="shared" si="12"/>
        <v>np</v>
      </c>
      <c r="T25" s="18">
        <f t="shared" si="8"/>
        <v>0</v>
      </c>
      <c r="U25" s="16" t="e">
        <f>VLOOKUP($C25,'[2]Women''s Epée'!$C$4:$AS$110,U$1-2,FALSE)</f>
        <v>#N/A</v>
      </c>
      <c r="V25" s="17" t="str">
        <f t="shared" si="13"/>
        <v>np</v>
      </c>
      <c r="W25" s="18">
        <f t="shared" si="9"/>
        <v>0</v>
      </c>
      <c r="X25" s="16" t="e">
        <f>VLOOKUP($C25,'[2]Women''s Epée'!$C$4:$AS$110,X$1-2,FALSE)</f>
        <v>#N/A</v>
      </c>
      <c r="Z25">
        <f t="shared" si="24"/>
        <v>0</v>
      </c>
      <c r="AA25">
        <f t="shared" si="25"/>
        <v>67</v>
      </c>
      <c r="AB25">
        <f t="shared" si="26"/>
        <v>0</v>
      </c>
      <c r="AC25">
        <f t="shared" si="27"/>
        <v>0</v>
      </c>
      <c r="AD25">
        <f t="shared" si="28"/>
        <v>0</v>
      </c>
      <c r="AE25">
        <f t="shared" si="29"/>
        <v>0</v>
      </c>
      <c r="AF25">
        <f t="shared" si="30"/>
        <v>0</v>
      </c>
      <c r="AH25" s="30"/>
    </row>
    <row r="26" spans="1:34" ht="13.5">
      <c r="A26" s="2" t="str">
        <f t="shared" si="0"/>
        <v>23</v>
      </c>
      <c r="B26" s="2" t="str">
        <f t="shared" si="23"/>
        <v> </v>
      </c>
      <c r="C26" s="26" t="s">
        <v>227</v>
      </c>
      <c r="D26" s="26">
        <v>1987</v>
      </c>
      <c r="E26" s="3">
        <f t="shared" si="2"/>
        <v>66</v>
      </c>
      <c r="F26" s="3">
        <f t="shared" si="3"/>
        <v>66</v>
      </c>
      <c r="G26" s="4" t="s">
        <v>5</v>
      </c>
      <c r="H26" s="5">
        <f t="shared" si="14"/>
        <v>0</v>
      </c>
      <c r="I26" s="4">
        <v>21</v>
      </c>
      <c r="J26" s="5">
        <f t="shared" si="15"/>
        <v>66</v>
      </c>
      <c r="K26" s="4" t="s">
        <v>5</v>
      </c>
      <c r="L26" s="5">
        <f t="shared" si="5"/>
        <v>0</v>
      </c>
      <c r="M26" s="17" t="str">
        <f t="shared" si="10"/>
        <v>np</v>
      </c>
      <c r="N26" s="18">
        <f t="shared" si="6"/>
        <v>0</v>
      </c>
      <c r="O26" s="16" t="e">
        <f>VLOOKUP($C26,'[2]Women''s Epée'!$C$4:$AS$110,O$1-2,FALSE)</f>
        <v>#N/A</v>
      </c>
      <c r="P26" s="17" t="str">
        <f t="shared" si="11"/>
        <v>np</v>
      </c>
      <c r="Q26" s="18">
        <f t="shared" si="7"/>
        <v>0</v>
      </c>
      <c r="R26" s="16" t="e">
        <f>VLOOKUP($C26,'[2]Women''s Epée'!$C$4:$AS$110,R$1-2,FALSE)</f>
        <v>#N/A</v>
      </c>
      <c r="S26" s="17" t="str">
        <f t="shared" si="12"/>
        <v>np</v>
      </c>
      <c r="T26" s="18">
        <f t="shared" si="8"/>
        <v>0</v>
      </c>
      <c r="U26" s="16" t="e">
        <f>VLOOKUP($C26,'[2]Women''s Epée'!$C$4:$AS$110,U$1-2,FALSE)</f>
        <v>#N/A</v>
      </c>
      <c r="V26" s="17" t="str">
        <f t="shared" si="13"/>
        <v>np</v>
      </c>
      <c r="W26" s="18">
        <f t="shared" si="9"/>
        <v>0</v>
      </c>
      <c r="X26" s="16" t="e">
        <f>VLOOKUP($C26,'[2]Women''s Epée'!$C$4:$AS$110,X$1-2,FALSE)</f>
        <v>#N/A</v>
      </c>
      <c r="Z26">
        <f t="shared" si="24"/>
        <v>0</v>
      </c>
      <c r="AA26">
        <f t="shared" si="25"/>
        <v>66</v>
      </c>
      <c r="AB26">
        <f t="shared" si="26"/>
        <v>0</v>
      </c>
      <c r="AC26">
        <f t="shared" si="27"/>
        <v>0</v>
      </c>
      <c r="AD26">
        <f t="shared" si="28"/>
        <v>0</v>
      </c>
      <c r="AE26">
        <f t="shared" si="29"/>
        <v>0</v>
      </c>
      <c r="AF26">
        <f t="shared" si="30"/>
        <v>0</v>
      </c>
      <c r="AH26" s="30"/>
    </row>
    <row r="27" spans="1:34" ht="13.5">
      <c r="A27" s="2" t="str">
        <f t="shared" si="0"/>
        <v>24T</v>
      </c>
      <c r="B27" s="2" t="str">
        <f t="shared" si="23"/>
        <v> </v>
      </c>
      <c r="C27" s="26" t="s">
        <v>229</v>
      </c>
      <c r="D27" s="26">
        <v>1988</v>
      </c>
      <c r="E27" s="3">
        <f t="shared" si="2"/>
        <v>64</v>
      </c>
      <c r="F27" s="3">
        <f t="shared" si="3"/>
        <v>64</v>
      </c>
      <c r="G27" s="4" t="s">
        <v>5</v>
      </c>
      <c r="H27" s="5">
        <f t="shared" si="14"/>
        <v>0</v>
      </c>
      <c r="I27" s="4">
        <v>23</v>
      </c>
      <c r="J27" s="5">
        <f t="shared" si="15"/>
        <v>64</v>
      </c>
      <c r="K27" s="4" t="s">
        <v>5</v>
      </c>
      <c r="L27" s="5">
        <f t="shared" si="5"/>
        <v>0</v>
      </c>
      <c r="M27" s="17" t="str">
        <f t="shared" si="10"/>
        <v>np</v>
      </c>
      <c r="N27" s="18">
        <f t="shared" si="6"/>
        <v>0</v>
      </c>
      <c r="O27" s="16" t="e">
        <f>VLOOKUP($C27,'[2]Women''s Epée'!$C$4:$AS$110,O$1-2,FALSE)</f>
        <v>#N/A</v>
      </c>
      <c r="P27" s="17" t="str">
        <f t="shared" si="11"/>
        <v>np</v>
      </c>
      <c r="Q27" s="18">
        <f t="shared" si="7"/>
        <v>0</v>
      </c>
      <c r="R27" s="16" t="e">
        <f>VLOOKUP($C27,'[2]Women''s Epée'!$C$4:$AS$110,R$1-2,FALSE)</f>
        <v>#N/A</v>
      </c>
      <c r="S27" s="17" t="str">
        <f t="shared" si="12"/>
        <v>np</v>
      </c>
      <c r="T27" s="18">
        <f t="shared" si="8"/>
        <v>0</v>
      </c>
      <c r="U27" s="16" t="e">
        <f>VLOOKUP($C27,'[2]Women''s Epée'!$C$4:$AS$110,U$1-2,FALSE)</f>
        <v>#N/A</v>
      </c>
      <c r="V27" s="17" t="str">
        <f t="shared" si="13"/>
        <v>np</v>
      </c>
      <c r="W27" s="18">
        <f t="shared" si="9"/>
        <v>0</v>
      </c>
      <c r="X27" s="16" t="e">
        <f>VLOOKUP($C27,'[2]Women''s Epée'!$C$4:$AS$110,X$1-2,FALSE)</f>
        <v>#N/A</v>
      </c>
      <c r="Z27">
        <f t="shared" si="24"/>
        <v>0</v>
      </c>
      <c r="AA27">
        <f t="shared" si="25"/>
        <v>64</v>
      </c>
      <c r="AB27">
        <f t="shared" si="26"/>
        <v>0</v>
      </c>
      <c r="AC27">
        <f t="shared" si="27"/>
        <v>0</v>
      </c>
      <c r="AD27">
        <f t="shared" si="28"/>
        <v>0</v>
      </c>
      <c r="AE27">
        <f t="shared" si="29"/>
        <v>0</v>
      </c>
      <c r="AF27">
        <f t="shared" si="30"/>
        <v>0</v>
      </c>
      <c r="AH27" s="30"/>
    </row>
    <row r="28" spans="1:34" ht="13.5">
      <c r="A28" s="2" t="str">
        <f t="shared" si="0"/>
        <v>24T</v>
      </c>
      <c r="B28" s="2" t="str">
        <f t="shared" si="23"/>
        <v>#</v>
      </c>
      <c r="C28" s="34" t="s">
        <v>125</v>
      </c>
      <c r="D28" s="35">
        <v>1990</v>
      </c>
      <c r="E28" s="3">
        <f t="shared" si="2"/>
        <v>64</v>
      </c>
      <c r="F28" s="3">
        <f t="shared" si="3"/>
        <v>64</v>
      </c>
      <c r="G28" s="4" t="s">
        <v>5</v>
      </c>
      <c r="H28" s="5">
        <f t="shared" si="14"/>
        <v>0</v>
      </c>
      <c r="I28" s="4" t="s">
        <v>5</v>
      </c>
      <c r="J28" s="5">
        <f t="shared" si="15"/>
        <v>0</v>
      </c>
      <c r="K28" s="4">
        <v>23</v>
      </c>
      <c r="L28" s="5">
        <f t="shared" si="5"/>
        <v>64</v>
      </c>
      <c r="M28" s="17" t="str">
        <f t="shared" si="10"/>
        <v>np</v>
      </c>
      <c r="N28" s="18">
        <f t="shared" si="6"/>
        <v>0</v>
      </c>
      <c r="O28" s="16" t="e">
        <f>VLOOKUP($C28,'[2]Women''s Epée'!$C$4:$AS$110,O$1-2,FALSE)</f>
        <v>#N/A</v>
      </c>
      <c r="P28" s="17" t="str">
        <f t="shared" si="11"/>
        <v>np</v>
      </c>
      <c r="Q28" s="18">
        <f t="shared" si="7"/>
        <v>0</v>
      </c>
      <c r="R28" s="16" t="e">
        <f>VLOOKUP($C28,'[2]Women''s Epée'!$C$4:$AS$110,R$1-2,FALSE)</f>
        <v>#N/A</v>
      </c>
      <c r="S28" s="17" t="str">
        <f t="shared" si="12"/>
        <v>np</v>
      </c>
      <c r="T28" s="18">
        <f t="shared" si="8"/>
        <v>0</v>
      </c>
      <c r="U28" s="16" t="e">
        <f>VLOOKUP($C28,'[2]Women''s Epée'!$C$4:$AS$110,U$1-2,FALSE)</f>
        <v>#N/A</v>
      </c>
      <c r="V28" s="17" t="str">
        <f t="shared" si="13"/>
        <v>np</v>
      </c>
      <c r="W28" s="18">
        <f t="shared" si="9"/>
        <v>0</v>
      </c>
      <c r="X28" s="16" t="e">
        <f>VLOOKUP($C28,'[2]Women''s Epée'!$C$4:$AS$110,X$1-2,FALSE)</f>
        <v>#N/A</v>
      </c>
      <c r="Z28">
        <f t="shared" si="24"/>
        <v>0</v>
      </c>
      <c r="AA28">
        <f t="shared" si="25"/>
        <v>0</v>
      </c>
      <c r="AB28">
        <f t="shared" si="26"/>
        <v>64</v>
      </c>
      <c r="AC28">
        <f t="shared" si="27"/>
        <v>0</v>
      </c>
      <c r="AD28">
        <f t="shared" si="28"/>
        <v>0</v>
      </c>
      <c r="AE28">
        <f t="shared" si="29"/>
        <v>0</v>
      </c>
      <c r="AF28">
        <f t="shared" si="30"/>
        <v>0</v>
      </c>
      <c r="AH28" s="30"/>
    </row>
    <row r="29" spans="1:34" ht="13.5">
      <c r="A29" s="2" t="str">
        <f t="shared" si="0"/>
        <v>26</v>
      </c>
      <c r="B29" s="2" t="str">
        <f t="shared" si="23"/>
        <v>#</v>
      </c>
      <c r="C29" s="34" t="s">
        <v>209</v>
      </c>
      <c r="D29" s="35">
        <v>1989</v>
      </c>
      <c r="E29" s="3">
        <f t="shared" si="2"/>
        <v>63</v>
      </c>
      <c r="F29" s="3">
        <f t="shared" si="3"/>
        <v>63</v>
      </c>
      <c r="G29" s="4" t="s">
        <v>5</v>
      </c>
      <c r="H29" s="5">
        <f t="shared" si="14"/>
        <v>0</v>
      </c>
      <c r="I29" s="4" t="s">
        <v>5</v>
      </c>
      <c r="J29" s="5">
        <f t="shared" si="15"/>
        <v>0</v>
      </c>
      <c r="K29" s="4">
        <v>24</v>
      </c>
      <c r="L29" s="5">
        <f t="shared" si="5"/>
        <v>63</v>
      </c>
      <c r="M29" s="17" t="str">
        <f t="shared" si="10"/>
        <v>np</v>
      </c>
      <c r="N29" s="18">
        <f t="shared" si="6"/>
        <v>0</v>
      </c>
      <c r="O29" s="16" t="e">
        <f>VLOOKUP($C29,'[2]Women''s Epée'!$C$4:$AS$110,O$1-2,FALSE)</f>
        <v>#N/A</v>
      </c>
      <c r="P29" s="17" t="str">
        <f t="shared" si="11"/>
        <v>np</v>
      </c>
      <c r="Q29" s="18">
        <f t="shared" si="7"/>
        <v>0</v>
      </c>
      <c r="R29" s="16" t="e">
        <f>VLOOKUP($C29,'[2]Women''s Epée'!$C$4:$AS$110,R$1-2,FALSE)</f>
        <v>#N/A</v>
      </c>
      <c r="S29" s="17" t="str">
        <f t="shared" si="12"/>
        <v>np</v>
      </c>
      <c r="T29" s="18">
        <f t="shared" si="8"/>
        <v>0</v>
      </c>
      <c r="U29" s="16" t="e">
        <f>VLOOKUP($C29,'[2]Women''s Epée'!$C$4:$AS$110,U$1-2,FALSE)</f>
        <v>#N/A</v>
      </c>
      <c r="V29" s="17" t="str">
        <f t="shared" si="13"/>
        <v>np</v>
      </c>
      <c r="W29" s="18">
        <f t="shared" si="9"/>
        <v>0</v>
      </c>
      <c r="X29" s="16" t="e">
        <f>VLOOKUP($C29,'[2]Women''s Epée'!$C$4:$AS$110,X$1-2,FALSE)</f>
        <v>#N/A</v>
      </c>
      <c r="Z29">
        <f t="shared" si="24"/>
        <v>0</v>
      </c>
      <c r="AA29">
        <f t="shared" si="25"/>
        <v>0</v>
      </c>
      <c r="AB29">
        <f t="shared" si="26"/>
        <v>63</v>
      </c>
      <c r="AC29">
        <f t="shared" si="27"/>
        <v>0</v>
      </c>
      <c r="AD29">
        <f t="shared" si="28"/>
        <v>0</v>
      </c>
      <c r="AE29">
        <f t="shared" si="29"/>
        <v>0</v>
      </c>
      <c r="AF29">
        <f t="shared" si="30"/>
        <v>0</v>
      </c>
      <c r="AH29" s="30"/>
    </row>
    <row r="30" spans="1:34" ht="13.5">
      <c r="A30" s="2" t="str">
        <f t="shared" si="0"/>
        <v>27T</v>
      </c>
      <c r="B30" s="2" t="str">
        <f t="shared" si="23"/>
        <v> </v>
      </c>
      <c r="C30" s="26" t="s">
        <v>236</v>
      </c>
      <c r="D30" s="26">
        <v>1987</v>
      </c>
      <c r="E30" s="3">
        <f t="shared" si="2"/>
        <v>62</v>
      </c>
      <c r="F30" s="3">
        <f t="shared" si="3"/>
        <v>62</v>
      </c>
      <c r="G30" s="4" t="s">
        <v>5</v>
      </c>
      <c r="H30" s="5">
        <f t="shared" si="14"/>
        <v>0</v>
      </c>
      <c r="I30" s="4">
        <v>25</v>
      </c>
      <c r="J30" s="5">
        <f t="shared" si="15"/>
        <v>62</v>
      </c>
      <c r="K30" s="4" t="s">
        <v>5</v>
      </c>
      <c r="L30" s="5">
        <f t="shared" si="5"/>
        <v>0</v>
      </c>
      <c r="M30" s="17" t="str">
        <f t="shared" si="10"/>
        <v>np</v>
      </c>
      <c r="N30" s="18">
        <f t="shared" si="6"/>
        <v>0</v>
      </c>
      <c r="O30" s="16" t="e">
        <f>VLOOKUP($C30,'[2]Women''s Epée'!$C$4:$AS$110,O$1-2,FALSE)</f>
        <v>#N/A</v>
      </c>
      <c r="P30" s="17" t="str">
        <f t="shared" si="11"/>
        <v>np</v>
      </c>
      <c r="Q30" s="18">
        <f t="shared" si="7"/>
        <v>0</v>
      </c>
      <c r="R30" s="16" t="e">
        <f>VLOOKUP($C30,'[2]Women''s Epée'!$C$4:$AS$110,R$1-2,FALSE)</f>
        <v>#N/A</v>
      </c>
      <c r="S30" s="17" t="str">
        <f t="shared" si="12"/>
        <v>np</v>
      </c>
      <c r="T30" s="18">
        <f t="shared" si="8"/>
        <v>0</v>
      </c>
      <c r="U30" s="16" t="e">
        <f>VLOOKUP($C30,'[2]Women''s Epée'!$C$4:$AS$110,U$1-2,FALSE)</f>
        <v>#N/A</v>
      </c>
      <c r="V30" s="17" t="str">
        <f t="shared" si="13"/>
        <v>np</v>
      </c>
      <c r="W30" s="18">
        <f t="shared" si="9"/>
        <v>0</v>
      </c>
      <c r="X30" s="16" t="e">
        <f>VLOOKUP($C30,'[2]Women''s Epée'!$C$4:$AS$110,X$1-2,FALSE)</f>
        <v>#N/A</v>
      </c>
      <c r="Z30">
        <f t="shared" si="24"/>
        <v>0</v>
      </c>
      <c r="AA30">
        <f t="shared" si="25"/>
        <v>62</v>
      </c>
      <c r="AB30">
        <f t="shared" si="26"/>
        <v>0</v>
      </c>
      <c r="AC30">
        <f t="shared" si="27"/>
        <v>0</v>
      </c>
      <c r="AD30">
        <f t="shared" si="28"/>
        <v>0</v>
      </c>
      <c r="AE30">
        <f t="shared" si="29"/>
        <v>0</v>
      </c>
      <c r="AF30">
        <f t="shared" si="30"/>
        <v>0</v>
      </c>
      <c r="AH30" s="30"/>
    </row>
    <row r="31" spans="1:34" ht="13.5">
      <c r="A31" s="2" t="str">
        <f t="shared" si="0"/>
        <v>27T</v>
      </c>
      <c r="B31" s="2" t="str">
        <f t="shared" si="23"/>
        <v> </v>
      </c>
      <c r="C31" s="34" t="s">
        <v>231</v>
      </c>
      <c r="D31" s="35">
        <v>1987</v>
      </c>
      <c r="E31" s="3">
        <f t="shared" si="2"/>
        <v>62</v>
      </c>
      <c r="F31" s="3">
        <f t="shared" si="3"/>
        <v>62</v>
      </c>
      <c r="G31" s="4" t="s">
        <v>5</v>
      </c>
      <c r="H31" s="5">
        <f t="shared" si="14"/>
        <v>0</v>
      </c>
      <c r="I31" s="4" t="s">
        <v>5</v>
      </c>
      <c r="J31" s="5">
        <f t="shared" si="15"/>
        <v>0</v>
      </c>
      <c r="K31" s="4">
        <v>25</v>
      </c>
      <c r="L31" s="5">
        <f t="shared" si="5"/>
        <v>62</v>
      </c>
      <c r="M31" s="17" t="str">
        <f aca="true" t="shared" si="31" ref="M31:M37">IF(ISERROR(O31),"np",O31)</f>
        <v>np</v>
      </c>
      <c r="N31" s="18">
        <f t="shared" si="6"/>
        <v>0</v>
      </c>
      <c r="O31" s="16" t="e">
        <f>VLOOKUP($C31,'[2]Women''s Epée'!$C$4:$AS$110,O$1-2,FALSE)</f>
        <v>#N/A</v>
      </c>
      <c r="P31" s="17" t="str">
        <f aca="true" t="shared" si="32" ref="P31:P37">IF(ISERROR(R31),"np",R31)</f>
        <v>np</v>
      </c>
      <c r="Q31" s="18">
        <f t="shared" si="7"/>
        <v>0</v>
      </c>
      <c r="R31" s="16" t="e">
        <f>VLOOKUP($C31,'[2]Women''s Epée'!$C$4:$AS$110,R$1-2,FALSE)</f>
        <v>#N/A</v>
      </c>
      <c r="S31" s="17" t="str">
        <f aca="true" t="shared" si="33" ref="S31:S37">IF(ISERROR(U31),"np",U31)</f>
        <v>np</v>
      </c>
      <c r="T31" s="18">
        <f t="shared" si="8"/>
        <v>0</v>
      </c>
      <c r="U31" s="16" t="e">
        <f>VLOOKUP($C31,'[2]Women''s Epée'!$C$4:$AS$110,U$1-2,FALSE)</f>
        <v>#N/A</v>
      </c>
      <c r="V31" s="17" t="str">
        <f aca="true" t="shared" si="34" ref="V31:V37">IF(ISERROR(X31),"np",X31)</f>
        <v>np</v>
      </c>
      <c r="W31" s="18">
        <f t="shared" si="9"/>
        <v>0</v>
      </c>
      <c r="X31" s="16" t="e">
        <f>VLOOKUP($C31,'[2]Women''s Epée'!$C$4:$AS$110,X$1-2,FALSE)</f>
        <v>#N/A</v>
      </c>
      <c r="Z31">
        <f t="shared" si="24"/>
        <v>0</v>
      </c>
      <c r="AA31">
        <f t="shared" si="25"/>
        <v>0</v>
      </c>
      <c r="AB31">
        <f t="shared" si="26"/>
        <v>62</v>
      </c>
      <c r="AC31">
        <f t="shared" si="27"/>
        <v>0</v>
      </c>
      <c r="AD31">
        <f t="shared" si="28"/>
        <v>0</v>
      </c>
      <c r="AE31">
        <f t="shared" si="29"/>
        <v>0</v>
      </c>
      <c r="AF31">
        <f t="shared" si="30"/>
        <v>0</v>
      </c>
      <c r="AH31" s="30"/>
    </row>
    <row r="32" spans="1:34" ht="13.5">
      <c r="A32" s="2" t="str">
        <f t="shared" si="0"/>
        <v>29</v>
      </c>
      <c r="B32" s="2" t="str">
        <f t="shared" si="23"/>
        <v> </v>
      </c>
      <c r="C32" s="34" t="s">
        <v>269</v>
      </c>
      <c r="D32" s="35">
        <v>1987</v>
      </c>
      <c r="E32" s="3">
        <f t="shared" si="2"/>
        <v>61</v>
      </c>
      <c r="F32" s="3">
        <f t="shared" si="3"/>
        <v>61</v>
      </c>
      <c r="G32" s="4" t="s">
        <v>5</v>
      </c>
      <c r="H32" s="5">
        <f t="shared" si="14"/>
        <v>0</v>
      </c>
      <c r="I32" s="4" t="s">
        <v>5</v>
      </c>
      <c r="J32" s="5">
        <f t="shared" si="15"/>
        <v>0</v>
      </c>
      <c r="K32" s="4">
        <v>26</v>
      </c>
      <c r="L32" s="5">
        <f t="shared" si="5"/>
        <v>61</v>
      </c>
      <c r="M32" s="17" t="str">
        <f t="shared" si="10"/>
        <v>np</v>
      </c>
      <c r="N32" s="18">
        <f t="shared" si="6"/>
        <v>0</v>
      </c>
      <c r="O32" s="16" t="e">
        <f>VLOOKUP($C32,'[2]Women''s Epée'!$C$4:$AS$110,O$1-2,FALSE)</f>
        <v>#N/A</v>
      </c>
      <c r="P32" s="17" t="str">
        <f t="shared" si="11"/>
        <v>np</v>
      </c>
      <c r="Q32" s="18">
        <f t="shared" si="7"/>
        <v>0</v>
      </c>
      <c r="R32" s="16" t="e">
        <f>VLOOKUP($C32,'[2]Women''s Epée'!$C$4:$AS$110,R$1-2,FALSE)</f>
        <v>#N/A</v>
      </c>
      <c r="S32" s="17" t="str">
        <f t="shared" si="12"/>
        <v>np</v>
      </c>
      <c r="T32" s="18">
        <f t="shared" si="8"/>
        <v>0</v>
      </c>
      <c r="U32" s="16" t="e">
        <f>VLOOKUP($C32,'[2]Women''s Epée'!$C$4:$AS$110,U$1-2,FALSE)</f>
        <v>#N/A</v>
      </c>
      <c r="V32" s="17" t="str">
        <f t="shared" si="13"/>
        <v>np</v>
      </c>
      <c r="W32" s="18">
        <f t="shared" si="9"/>
        <v>0</v>
      </c>
      <c r="X32" s="16" t="e">
        <f>VLOOKUP($C32,'[2]Women''s Epée'!$C$4:$AS$110,X$1-2,FALSE)</f>
        <v>#N/A</v>
      </c>
      <c r="Z32">
        <f aca="true" t="shared" si="35" ref="Z32:Z37">H32</f>
        <v>0</v>
      </c>
      <c r="AA32">
        <f aca="true" t="shared" si="36" ref="AA32:AA37">J32</f>
        <v>0</v>
      </c>
      <c r="AB32">
        <f aca="true" t="shared" si="37" ref="AB32:AB37">L32</f>
        <v>61</v>
      </c>
      <c r="AC32">
        <f aca="true" t="shared" si="38" ref="AC32:AC37">N32</f>
        <v>0</v>
      </c>
      <c r="AD32">
        <f aca="true" t="shared" si="39" ref="AD32:AD37">Q32</f>
        <v>0</v>
      </c>
      <c r="AE32">
        <f aca="true" t="shared" si="40" ref="AE32:AE37">T32</f>
        <v>0</v>
      </c>
      <c r="AF32">
        <f aca="true" t="shared" si="41" ref="AF32:AF37">W32</f>
        <v>0</v>
      </c>
      <c r="AH32" s="30"/>
    </row>
    <row r="33" spans="1:34" ht="13.5">
      <c r="A33" s="2" t="str">
        <f t="shared" si="0"/>
        <v>30</v>
      </c>
      <c r="B33" s="2" t="str">
        <f t="shared" si="23"/>
        <v> </v>
      </c>
      <c r="C33" s="34" t="s">
        <v>35</v>
      </c>
      <c r="D33" s="35">
        <v>1988</v>
      </c>
      <c r="E33" s="3">
        <f t="shared" si="2"/>
        <v>60</v>
      </c>
      <c r="F33" s="3">
        <f t="shared" si="3"/>
        <v>60</v>
      </c>
      <c r="G33" s="4" t="s">
        <v>5</v>
      </c>
      <c r="H33" s="5">
        <f t="shared" si="14"/>
        <v>0</v>
      </c>
      <c r="I33" s="4" t="s">
        <v>5</v>
      </c>
      <c r="J33" s="5">
        <f t="shared" si="15"/>
        <v>0</v>
      </c>
      <c r="K33" s="4">
        <v>27</v>
      </c>
      <c r="L33" s="5">
        <f t="shared" si="5"/>
        <v>60</v>
      </c>
      <c r="M33" s="17" t="str">
        <f t="shared" si="10"/>
        <v>np</v>
      </c>
      <c r="N33" s="18">
        <f t="shared" si="6"/>
        <v>0</v>
      </c>
      <c r="O33" s="16" t="e">
        <f>VLOOKUP($C33,'[2]Women''s Epée'!$C$4:$AS$110,O$1-2,FALSE)</f>
        <v>#N/A</v>
      </c>
      <c r="P33" s="17" t="str">
        <f t="shared" si="11"/>
        <v>np</v>
      </c>
      <c r="Q33" s="18">
        <f t="shared" si="7"/>
        <v>0</v>
      </c>
      <c r="R33" s="16" t="e">
        <f>VLOOKUP($C33,'[2]Women''s Epée'!$C$4:$AS$110,R$1-2,FALSE)</f>
        <v>#N/A</v>
      </c>
      <c r="S33" s="17" t="str">
        <f t="shared" si="12"/>
        <v>np</v>
      </c>
      <c r="T33" s="18">
        <f t="shared" si="8"/>
        <v>0</v>
      </c>
      <c r="U33" s="16" t="e">
        <f>VLOOKUP($C33,'[2]Women''s Epée'!$C$4:$AS$110,U$1-2,FALSE)</f>
        <v>#N/A</v>
      </c>
      <c r="V33" s="17" t="str">
        <f t="shared" si="13"/>
        <v>np</v>
      </c>
      <c r="W33" s="18">
        <f t="shared" si="9"/>
        <v>0</v>
      </c>
      <c r="X33" s="16" t="e">
        <f>VLOOKUP($C33,'[2]Women''s Epée'!$C$4:$AS$110,X$1-2,FALSE)</f>
        <v>#N/A</v>
      </c>
      <c r="Z33">
        <f t="shared" si="35"/>
        <v>0</v>
      </c>
      <c r="AA33">
        <f t="shared" si="36"/>
        <v>0</v>
      </c>
      <c r="AB33">
        <f t="shared" si="37"/>
        <v>60</v>
      </c>
      <c r="AC33">
        <f t="shared" si="38"/>
        <v>0</v>
      </c>
      <c r="AD33">
        <f t="shared" si="39"/>
        <v>0</v>
      </c>
      <c r="AE33">
        <f t="shared" si="40"/>
        <v>0</v>
      </c>
      <c r="AF33">
        <f t="shared" si="41"/>
        <v>0</v>
      </c>
      <c r="AH33" s="30"/>
    </row>
    <row r="34" spans="1:34" ht="13.5">
      <c r="A34" s="2" t="str">
        <f t="shared" si="0"/>
        <v>31</v>
      </c>
      <c r="B34" s="2" t="str">
        <f t="shared" si="23"/>
        <v> </v>
      </c>
      <c r="C34" s="34" t="s">
        <v>163</v>
      </c>
      <c r="D34" s="35">
        <v>1988</v>
      </c>
      <c r="E34" s="3">
        <f t="shared" si="2"/>
        <v>59</v>
      </c>
      <c r="F34" s="3">
        <f t="shared" si="3"/>
        <v>59</v>
      </c>
      <c r="G34" s="4" t="s">
        <v>5</v>
      </c>
      <c r="H34" s="5">
        <f t="shared" si="14"/>
        <v>0</v>
      </c>
      <c r="I34" s="4" t="s">
        <v>5</v>
      </c>
      <c r="J34" s="5">
        <f t="shared" si="15"/>
        <v>0</v>
      </c>
      <c r="K34" s="4">
        <v>28</v>
      </c>
      <c r="L34" s="5">
        <f t="shared" si="5"/>
        <v>59</v>
      </c>
      <c r="M34" s="17" t="str">
        <f t="shared" si="10"/>
        <v>np</v>
      </c>
      <c r="N34" s="18">
        <f t="shared" si="6"/>
        <v>0</v>
      </c>
      <c r="O34" s="16" t="e">
        <f>VLOOKUP($C34,'[2]Women''s Epée'!$C$4:$AS$110,O$1-2,FALSE)</f>
        <v>#N/A</v>
      </c>
      <c r="P34" s="17" t="str">
        <f t="shared" si="11"/>
        <v>np</v>
      </c>
      <c r="Q34" s="18">
        <f t="shared" si="7"/>
        <v>0</v>
      </c>
      <c r="R34" s="16" t="e">
        <f>VLOOKUP($C34,'[2]Women''s Epée'!$C$4:$AS$110,R$1-2,FALSE)</f>
        <v>#N/A</v>
      </c>
      <c r="S34" s="17" t="str">
        <f t="shared" si="12"/>
        <v>np</v>
      </c>
      <c r="T34" s="18">
        <f t="shared" si="8"/>
        <v>0</v>
      </c>
      <c r="U34" s="16" t="e">
        <f>VLOOKUP($C34,'[2]Women''s Epée'!$C$4:$AS$110,U$1-2,FALSE)</f>
        <v>#N/A</v>
      </c>
      <c r="V34" s="17" t="str">
        <f t="shared" si="13"/>
        <v>np</v>
      </c>
      <c r="W34" s="18">
        <f t="shared" si="9"/>
        <v>0</v>
      </c>
      <c r="X34" s="16" t="e">
        <f>VLOOKUP($C34,'[2]Women''s Epée'!$C$4:$AS$110,X$1-2,FALSE)</f>
        <v>#N/A</v>
      </c>
      <c r="Z34">
        <f t="shared" si="35"/>
        <v>0</v>
      </c>
      <c r="AA34">
        <f t="shared" si="36"/>
        <v>0</v>
      </c>
      <c r="AB34">
        <f t="shared" si="37"/>
        <v>59</v>
      </c>
      <c r="AC34">
        <f t="shared" si="38"/>
        <v>0</v>
      </c>
      <c r="AD34">
        <f t="shared" si="39"/>
        <v>0</v>
      </c>
      <c r="AE34">
        <f t="shared" si="40"/>
        <v>0</v>
      </c>
      <c r="AF34">
        <f t="shared" si="41"/>
        <v>0</v>
      </c>
      <c r="AH34" s="30"/>
    </row>
    <row r="35" spans="1:34" ht="13.5">
      <c r="A35" s="2" t="str">
        <f t="shared" si="0"/>
        <v>32</v>
      </c>
      <c r="B35" s="2" t="str">
        <f t="shared" si="23"/>
        <v> </v>
      </c>
      <c r="C35" s="34" t="s">
        <v>121</v>
      </c>
      <c r="D35" s="35">
        <v>1988</v>
      </c>
      <c r="E35" s="3">
        <f t="shared" si="2"/>
        <v>57</v>
      </c>
      <c r="F35" s="3">
        <f t="shared" si="3"/>
        <v>57</v>
      </c>
      <c r="G35" s="4" t="s">
        <v>5</v>
      </c>
      <c r="H35" s="5">
        <f t="shared" si="14"/>
        <v>0</v>
      </c>
      <c r="I35" s="4" t="s">
        <v>5</v>
      </c>
      <c r="J35" s="5">
        <f t="shared" si="15"/>
        <v>0</v>
      </c>
      <c r="K35" s="4">
        <v>30</v>
      </c>
      <c r="L35" s="5">
        <f t="shared" si="5"/>
        <v>57</v>
      </c>
      <c r="M35" s="17" t="str">
        <f t="shared" si="31"/>
        <v>np</v>
      </c>
      <c r="N35" s="18">
        <f t="shared" si="6"/>
        <v>0</v>
      </c>
      <c r="O35" s="16" t="e">
        <f>VLOOKUP($C35,'[2]Women''s Epée'!$C$4:$AS$110,O$1-2,FALSE)</f>
        <v>#N/A</v>
      </c>
      <c r="P35" s="17" t="str">
        <f t="shared" si="32"/>
        <v>np</v>
      </c>
      <c r="Q35" s="18">
        <f t="shared" si="7"/>
        <v>0</v>
      </c>
      <c r="R35" s="16" t="e">
        <f>VLOOKUP($C35,'[2]Women''s Epée'!$C$4:$AS$110,R$1-2,FALSE)</f>
        <v>#N/A</v>
      </c>
      <c r="S35" s="17" t="str">
        <f t="shared" si="33"/>
        <v>np</v>
      </c>
      <c r="T35" s="18">
        <f t="shared" si="8"/>
        <v>0</v>
      </c>
      <c r="U35" s="16" t="e">
        <f>VLOOKUP($C35,'[2]Women''s Epée'!$C$4:$AS$110,U$1-2,FALSE)</f>
        <v>#N/A</v>
      </c>
      <c r="V35" s="17" t="str">
        <f t="shared" si="34"/>
        <v>np</v>
      </c>
      <c r="W35" s="18">
        <f t="shared" si="9"/>
        <v>0</v>
      </c>
      <c r="X35" s="16" t="e">
        <f>VLOOKUP($C35,'[2]Women''s Epée'!$C$4:$AS$110,X$1-2,FALSE)</f>
        <v>#N/A</v>
      </c>
      <c r="Z35">
        <f t="shared" si="35"/>
        <v>0</v>
      </c>
      <c r="AA35">
        <f t="shared" si="36"/>
        <v>0</v>
      </c>
      <c r="AB35">
        <f t="shared" si="37"/>
        <v>57</v>
      </c>
      <c r="AC35">
        <f t="shared" si="38"/>
        <v>0</v>
      </c>
      <c r="AD35">
        <f t="shared" si="39"/>
        <v>0</v>
      </c>
      <c r="AE35">
        <f t="shared" si="40"/>
        <v>0</v>
      </c>
      <c r="AF35">
        <f t="shared" si="41"/>
        <v>0</v>
      </c>
      <c r="AH35" s="30"/>
    </row>
    <row r="36" spans="1:34" ht="13.5">
      <c r="A36" s="2" t="str">
        <f t="shared" si="0"/>
        <v>33T</v>
      </c>
      <c r="B36" s="2" t="str">
        <f t="shared" si="23"/>
        <v> </v>
      </c>
      <c r="C36" s="26" t="s">
        <v>230</v>
      </c>
      <c r="D36" s="26">
        <v>1987</v>
      </c>
      <c r="E36" s="3">
        <f t="shared" si="2"/>
        <v>56</v>
      </c>
      <c r="F36" s="3">
        <f t="shared" si="3"/>
        <v>56</v>
      </c>
      <c r="G36" s="4" t="s">
        <v>5</v>
      </c>
      <c r="H36" s="5">
        <f t="shared" si="14"/>
        <v>0</v>
      </c>
      <c r="I36" s="4">
        <v>31</v>
      </c>
      <c r="J36" s="5">
        <f t="shared" si="15"/>
        <v>56</v>
      </c>
      <c r="K36" s="4" t="s">
        <v>5</v>
      </c>
      <c r="L36" s="5">
        <f t="shared" si="5"/>
        <v>0</v>
      </c>
      <c r="M36" s="17" t="str">
        <f t="shared" si="31"/>
        <v>np</v>
      </c>
      <c r="N36" s="18">
        <f t="shared" si="6"/>
        <v>0</v>
      </c>
      <c r="O36" s="16" t="e">
        <f>VLOOKUP($C36,'[2]Women''s Epée'!$C$4:$AS$110,O$1-2,FALSE)</f>
        <v>#N/A</v>
      </c>
      <c r="P36" s="17" t="str">
        <f t="shared" si="32"/>
        <v>np</v>
      </c>
      <c r="Q36" s="18">
        <f t="shared" si="7"/>
        <v>0</v>
      </c>
      <c r="R36" s="16" t="e">
        <f>VLOOKUP($C36,'[2]Women''s Epée'!$C$4:$AS$110,R$1-2,FALSE)</f>
        <v>#N/A</v>
      </c>
      <c r="S36" s="17" t="str">
        <f t="shared" si="33"/>
        <v>np</v>
      </c>
      <c r="T36" s="18">
        <f t="shared" si="8"/>
        <v>0</v>
      </c>
      <c r="U36" s="16" t="e">
        <f>VLOOKUP($C36,'[2]Women''s Epée'!$C$4:$AS$110,U$1-2,FALSE)</f>
        <v>#N/A</v>
      </c>
      <c r="V36" s="17" t="str">
        <f t="shared" si="34"/>
        <v>np</v>
      </c>
      <c r="W36" s="18">
        <f t="shared" si="9"/>
        <v>0</v>
      </c>
      <c r="X36" s="16" t="e">
        <f>VLOOKUP($C36,'[2]Women''s Epée'!$C$4:$AS$110,X$1-2,FALSE)</f>
        <v>#N/A</v>
      </c>
      <c r="Z36">
        <f t="shared" si="35"/>
        <v>0</v>
      </c>
      <c r="AA36">
        <f t="shared" si="36"/>
        <v>56</v>
      </c>
      <c r="AB36">
        <f t="shared" si="37"/>
        <v>0</v>
      </c>
      <c r="AC36">
        <f t="shared" si="38"/>
        <v>0</v>
      </c>
      <c r="AD36">
        <f t="shared" si="39"/>
        <v>0</v>
      </c>
      <c r="AE36">
        <f t="shared" si="40"/>
        <v>0</v>
      </c>
      <c r="AF36">
        <f t="shared" si="41"/>
        <v>0</v>
      </c>
      <c r="AH36" s="30"/>
    </row>
    <row r="37" spans="1:34" ht="13.5">
      <c r="A37" s="2" t="str">
        <f t="shared" si="0"/>
        <v>33T</v>
      </c>
      <c r="B37" s="2" t="str">
        <f t="shared" si="23"/>
        <v> </v>
      </c>
      <c r="C37" s="34" t="s">
        <v>255</v>
      </c>
      <c r="D37" s="35">
        <v>1988</v>
      </c>
      <c r="E37" s="3">
        <f t="shared" si="2"/>
        <v>56</v>
      </c>
      <c r="F37" s="3">
        <f t="shared" si="3"/>
        <v>56</v>
      </c>
      <c r="G37" s="4" t="s">
        <v>5</v>
      </c>
      <c r="H37" s="5">
        <f t="shared" si="14"/>
        <v>0</v>
      </c>
      <c r="I37" s="4" t="s">
        <v>5</v>
      </c>
      <c r="J37" s="5">
        <f t="shared" si="15"/>
        <v>0</v>
      </c>
      <c r="K37" s="4">
        <v>31</v>
      </c>
      <c r="L37" s="5">
        <f t="shared" si="5"/>
        <v>56</v>
      </c>
      <c r="M37" s="17" t="str">
        <f t="shared" si="31"/>
        <v>np</v>
      </c>
      <c r="N37" s="18">
        <f t="shared" si="6"/>
        <v>0</v>
      </c>
      <c r="O37" s="16" t="e">
        <f>VLOOKUP($C37,'[2]Women''s Epée'!$C$4:$AS$110,O$1-2,FALSE)</f>
        <v>#N/A</v>
      </c>
      <c r="P37" s="17" t="str">
        <f t="shared" si="32"/>
        <v>np</v>
      </c>
      <c r="Q37" s="18">
        <f t="shared" si="7"/>
        <v>0</v>
      </c>
      <c r="R37" s="16" t="e">
        <f>VLOOKUP($C37,'[2]Women''s Epée'!$C$4:$AS$110,R$1-2,FALSE)</f>
        <v>#N/A</v>
      </c>
      <c r="S37" s="17" t="str">
        <f t="shared" si="33"/>
        <v>np</v>
      </c>
      <c r="T37" s="18">
        <f t="shared" si="8"/>
        <v>0</v>
      </c>
      <c r="U37" s="16" t="e">
        <f>VLOOKUP($C37,'[2]Women''s Epée'!$C$4:$AS$110,U$1-2,FALSE)</f>
        <v>#N/A</v>
      </c>
      <c r="V37" s="17" t="str">
        <f t="shared" si="34"/>
        <v>np</v>
      </c>
      <c r="W37" s="18">
        <f t="shared" si="9"/>
        <v>0</v>
      </c>
      <c r="X37" s="16" t="e">
        <f>VLOOKUP($C37,'[2]Women''s Epée'!$C$4:$AS$110,X$1-2,FALSE)</f>
        <v>#N/A</v>
      </c>
      <c r="Z37">
        <f t="shared" si="35"/>
        <v>0</v>
      </c>
      <c r="AA37">
        <f t="shared" si="36"/>
        <v>0</v>
      </c>
      <c r="AB37">
        <f t="shared" si="37"/>
        <v>56</v>
      </c>
      <c r="AC37">
        <f t="shared" si="38"/>
        <v>0</v>
      </c>
      <c r="AD37">
        <f t="shared" si="39"/>
        <v>0</v>
      </c>
      <c r="AE37">
        <f t="shared" si="40"/>
        <v>0</v>
      </c>
      <c r="AF37">
        <f t="shared" si="41"/>
        <v>0</v>
      </c>
      <c r="AH37" s="30"/>
    </row>
    <row r="38" ht="13.5">
      <c r="AH38" s="30"/>
    </row>
    <row r="39" ht="13.5">
      <c r="AH39" s="30"/>
    </row>
    <row r="40" ht="13.5">
      <c r="AH40" s="30"/>
    </row>
    <row r="41" ht="13.5">
      <c r="AH41" s="30"/>
    </row>
    <row r="42" ht="13.5">
      <c r="AH42" s="30"/>
    </row>
    <row r="43" ht="13.5">
      <c r="AH43" s="30"/>
    </row>
    <row r="44" ht="13.5">
      <c r="AH44" s="30"/>
    </row>
    <row r="45" ht="13.5">
      <c r="AH45" s="30"/>
    </row>
    <row r="46" ht="13.5">
      <c r="AH46" s="30"/>
    </row>
    <row r="47" ht="13.5">
      <c r="AH47" s="30"/>
    </row>
    <row r="48" ht="13.5">
      <c r="AH48" s="30"/>
    </row>
    <row r="49" ht="13.5">
      <c r="AH49" s="30"/>
    </row>
    <row r="50" ht="13.5">
      <c r="AH50" s="30"/>
    </row>
    <row r="51" ht="13.5">
      <c r="AH51" s="30"/>
    </row>
    <row r="52" ht="13.5">
      <c r="AH52" s="30"/>
    </row>
    <row r="53" ht="13.5">
      <c r="AH53" s="30"/>
    </row>
    <row r="54" ht="13.5">
      <c r="AH54" s="30"/>
    </row>
    <row r="55" ht="13.5">
      <c r="AH55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130</v>
      </c>
      <c r="H1" s="10"/>
      <c r="I1" s="9" t="s">
        <v>181</v>
      </c>
      <c r="J1" s="10"/>
      <c r="K1" s="9" t="s">
        <v>247</v>
      </c>
      <c r="L1" s="10"/>
      <c r="M1" s="15" t="s">
        <v>246</v>
      </c>
      <c r="N1" s="19"/>
      <c r="O1" s="20">
        <f>HLOOKUP(M1,'[2]Women''s Foil'!$H$1:$O$3,3,0)</f>
        <v>8</v>
      </c>
      <c r="P1" s="15" t="s">
        <v>128</v>
      </c>
      <c r="Q1" s="19"/>
      <c r="R1" s="20">
        <f>HLOOKUP(P1,'[2]Women''s Foil'!$H$1:$O$3,3,0)</f>
        <v>10</v>
      </c>
      <c r="S1" s="15" t="s">
        <v>129</v>
      </c>
      <c r="T1" s="19"/>
      <c r="U1" s="20">
        <f>HLOOKUP(S1,'[2]Women''s Foil'!$H$1:$O$3,3,0)</f>
        <v>12</v>
      </c>
      <c r="V1" s="15" t="s">
        <v>177</v>
      </c>
      <c r="W1" s="19"/>
      <c r="X1" s="20">
        <f>HLOOKUP(V1,'[2]Women''s Foil'!$H$1:$O$3,3,0)</f>
        <v>14</v>
      </c>
    </row>
    <row r="2" spans="1:34" s="11" customFormat="1" ht="18.75" customHeight="1">
      <c r="A2" s="7"/>
      <c r="B2" s="7"/>
      <c r="C2" s="12"/>
      <c r="D2" s="12"/>
      <c r="E2" s="8"/>
      <c r="F2" s="8"/>
      <c r="G2" s="13" t="s">
        <v>4</v>
      </c>
      <c r="H2" s="10" t="s">
        <v>131</v>
      </c>
      <c r="I2" s="13" t="s">
        <v>4</v>
      </c>
      <c r="J2" s="10" t="s">
        <v>182</v>
      </c>
      <c r="K2" s="13" t="s">
        <v>4</v>
      </c>
      <c r="L2" s="10" t="s">
        <v>248</v>
      </c>
      <c r="M2" s="15" t="str">
        <f ca="1">INDIRECT("'[CADET.XLS]Women''s Foil'!R2C"&amp;O1,FALSE)</f>
        <v>D</v>
      </c>
      <c r="N2" s="19" t="str">
        <f>IF(ISERROR(FIND("%",O2)),O2,LEFT(O2,FIND("%",O2)-1))</f>
        <v>Summer&lt;BR&gt;2001&lt;BR&gt;U16</v>
      </c>
      <c r="O2" s="14" t="str">
        <f ca="1">INDIRECT("'[CADET.XLS]Women''s Foil'!R2C"&amp;O1+1,FALSE)</f>
        <v>Summer&lt;BR&gt;2001&lt;BR&gt;U16</v>
      </c>
      <c r="P2" s="15" t="str">
        <f ca="1">INDIRECT("'[CADET.XLS]Women''s Foil'!R2C"&amp;R1,FALSE)</f>
        <v>D</v>
      </c>
      <c r="Q2" s="19" t="str">
        <f>IF(ISERROR(FIND("%",R2)),R2,LEFT(R2,FIND("%",R2)-1))</f>
        <v>Oct 2000&lt;BR&gt;CADET</v>
      </c>
      <c r="R2" s="14" t="str">
        <f ca="1">INDIRECT("'[CADET.XLS]Women''s Foil'!R2C"&amp;R1+1,FALSE)</f>
        <v>Oct 2000&lt;BR&gt;CADET%Oct 2001&lt;BR&gt;CADET</v>
      </c>
      <c r="S2" s="15" t="str">
        <f ca="1">INDIRECT("'[CADET.XLS]Women''s Foil'!R2C"&amp;U1,FALSE)</f>
        <v>D</v>
      </c>
      <c r="T2" s="19" t="str">
        <f>IF(ISERROR(FIND("%",U2)),U2,LEFT(U2,FIND("%",U2)-1))</f>
        <v>Nov 2000&lt;BR&gt;CADET</v>
      </c>
      <c r="U2" s="14" t="str">
        <f ca="1">INDIRECT("'[CADET.XLS]Women''s Foil'!R2C"&amp;U1+1,FALSE)</f>
        <v>Nov 2000&lt;BR&gt;CADET%Nov 2001&lt;BR&gt;CADET</v>
      </c>
      <c r="V2" s="15" t="str">
        <f ca="1">INDIRECT("'[CADET.XLS]Women''s Foil'!R2C"&amp;X1,FALSE)</f>
        <v>D</v>
      </c>
      <c r="W2" s="19" t="str">
        <f>IF(ISERROR(FIND("%",X2)),X2,LEFT(X2,FIND("%",X2)-1))</f>
        <v>2001 JO^s&lt;BR&gt;CADET</v>
      </c>
      <c r="X2" s="14" t="str">
        <f ca="1">INDIRECT("'[CADET.XLS]Women''s Foil'!R2C"&amp;X1+1,FALSE)</f>
        <v>2001 JO^s&lt;BR&gt;CADET%2002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5</v>
      </c>
      <c r="R3" s="14"/>
      <c r="S3" s="23">
        <f>COLUMN()</f>
        <v>19</v>
      </c>
      <c r="T3" s="24">
        <f>HLOOKUP(S2,PointTableHeader,2,FALSE)</f>
        <v>5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36">IF(E4=0,"",IF(E4=E3,A3,ROW()-3&amp;IF(E4=E5,"T","")))</f>
        <v>1</v>
      </c>
      <c r="B4" s="2" t="str">
        <f aca="true" t="shared" si="1" ref="B4:B36">IF(D4&gt;=U13Cutoff,"#"," ")</f>
        <v> </v>
      </c>
      <c r="C4" s="26" t="s">
        <v>28</v>
      </c>
      <c r="D4" s="1">
        <v>1987</v>
      </c>
      <c r="E4" s="3">
        <f aca="true" t="shared" si="2" ref="E4:E36">LARGE($Z4:$AF4,1)+LARGE($Z4:$AF4,2)+LARGE($Z4:$AF4,3)+LARGE($Z4:$AF4,4)</f>
        <v>986</v>
      </c>
      <c r="F4" s="3">
        <f aca="true" t="shared" si="3" ref="F4:F36">LARGE($Z4:$AB4,1)+LARGE($Z4:$AB4,2)</f>
        <v>340</v>
      </c>
      <c r="G4" s="4">
        <v>3</v>
      </c>
      <c r="H4" s="5">
        <f aca="true" t="shared" si="4" ref="H4:H36">IF(OR(G4&gt;=33,ISNUMBER(G4)=FALSE),0,VLOOKUP(G4,PointTable,H$3,TRUE))</f>
        <v>170</v>
      </c>
      <c r="I4" s="4">
        <v>3</v>
      </c>
      <c r="J4" s="5">
        <f aca="true" t="shared" si="5" ref="J4:J36">IF(OR(I4&gt;=33,ISNUMBER(I4)=FALSE),0,VLOOKUP(I4,PointTable,J$3,TRUE))</f>
        <v>170</v>
      </c>
      <c r="K4" s="4">
        <v>5</v>
      </c>
      <c r="L4" s="5">
        <f aca="true" t="shared" si="6" ref="L4:L20">IF(OR(K4&gt;=33,ISNUMBER(K4)=FALSE),0,VLOOKUP(K4,PointTable,L$3,TRUE))</f>
        <v>140</v>
      </c>
      <c r="M4" s="17">
        <f aca="true" t="shared" si="7" ref="M4:M35">IF(ISERROR(O4),"np",O4)</f>
        <v>3</v>
      </c>
      <c r="N4" s="18">
        <f aca="true" t="shared" si="8" ref="N4:N20">IF(OR(M4&gt;=33,ISNUMBER(M4)=FALSE),0,VLOOKUP(M4,PointTable,N$3,TRUE))</f>
        <v>340</v>
      </c>
      <c r="O4" s="16">
        <f>VLOOKUP($C4,'[2]Women''s Foil'!$C$4:$AS$116,O$1-2,FALSE)</f>
        <v>3</v>
      </c>
      <c r="P4" s="17">
        <f aca="true" t="shared" si="9" ref="P4:P35">IF(ISERROR(R4),"np",R4)</f>
        <v>16</v>
      </c>
      <c r="Q4" s="18">
        <f aca="true" t="shared" si="10" ref="Q4:Q36">IF(OR(P4&gt;=33,ISNUMBER(P4)=FALSE),0,VLOOKUP(P4,PointTable,Q$3,TRUE))</f>
        <v>200</v>
      </c>
      <c r="R4" s="16">
        <f>VLOOKUP($C4,'[2]Women''s Foil'!$C$4:$AS$116,R$1-2,FALSE)</f>
        <v>16</v>
      </c>
      <c r="S4" s="17" t="str">
        <f aca="true" t="shared" si="11" ref="S4:S35">IF(ISERROR(U4),"np",U4)</f>
        <v>np</v>
      </c>
      <c r="T4" s="18">
        <f aca="true" t="shared" si="12" ref="T4:T20">IF(OR(S4&gt;=33,ISNUMBER(S4)=FALSE),0,VLOOKUP(S4,PointTable,T$3,TRUE))</f>
        <v>0</v>
      </c>
      <c r="U4" s="16" t="str">
        <f>VLOOKUP($C4,'[2]Women''s Foil'!$C$4:$AS$116,U$1-2,FALSE)</f>
        <v>np</v>
      </c>
      <c r="V4" s="17">
        <f aca="true" t="shared" si="13" ref="V4:V35">IF(ISERROR(X4),"np",X4)</f>
        <v>7</v>
      </c>
      <c r="W4" s="18">
        <f aca="true" t="shared" si="14" ref="W4:W20">IF(OR(V4&gt;=33,ISNUMBER(V4)=FALSE),0,VLOOKUP(V4,PointTable,W$3,TRUE))</f>
        <v>276</v>
      </c>
      <c r="X4" s="16">
        <f>VLOOKUP($C4,'[2]Women''s Foil'!$C$4:$AS$116,X$1-2,FALSE)</f>
        <v>7</v>
      </c>
      <c r="Z4">
        <f aca="true" t="shared" si="15" ref="Z4:Z19">H4</f>
        <v>170</v>
      </c>
      <c r="AA4">
        <f aca="true" t="shared" si="16" ref="AA4:AA19">J4</f>
        <v>170</v>
      </c>
      <c r="AB4">
        <f aca="true" t="shared" si="17" ref="AB4:AB19">L4</f>
        <v>140</v>
      </c>
      <c r="AC4">
        <f aca="true" t="shared" si="18" ref="AC4:AC19">N4</f>
        <v>340</v>
      </c>
      <c r="AD4">
        <f aca="true" t="shared" si="19" ref="AD4:AD19">Q4</f>
        <v>200</v>
      </c>
      <c r="AE4">
        <f aca="true" t="shared" si="20" ref="AE4:AE19">T4</f>
        <v>0</v>
      </c>
      <c r="AF4">
        <f aca="true" t="shared" si="21" ref="AF4:AF19">W4</f>
        <v>276</v>
      </c>
      <c r="AH4" s="30"/>
    </row>
    <row r="5" spans="1:34" ht="13.5">
      <c r="A5" s="2" t="str">
        <f t="shared" si="0"/>
        <v>2</v>
      </c>
      <c r="B5" s="2" t="str">
        <f t="shared" si="1"/>
        <v> </v>
      </c>
      <c r="C5" s="26" t="s">
        <v>57</v>
      </c>
      <c r="D5" s="1">
        <v>1988</v>
      </c>
      <c r="E5" s="3">
        <f t="shared" si="2"/>
        <v>891</v>
      </c>
      <c r="F5" s="3">
        <f t="shared" si="3"/>
        <v>400</v>
      </c>
      <c r="G5" s="4">
        <v>2</v>
      </c>
      <c r="H5" s="5">
        <f t="shared" si="4"/>
        <v>184</v>
      </c>
      <c r="I5" s="4">
        <v>1</v>
      </c>
      <c r="J5" s="5">
        <f t="shared" si="5"/>
        <v>200</v>
      </c>
      <c r="K5" s="4">
        <v>1</v>
      </c>
      <c r="L5" s="5">
        <f t="shared" si="6"/>
        <v>200</v>
      </c>
      <c r="M5" s="17">
        <f>IF(ISERROR(O5),"np",O5)</f>
        <v>6</v>
      </c>
      <c r="N5" s="18">
        <f t="shared" si="8"/>
        <v>278</v>
      </c>
      <c r="O5" s="16">
        <f>VLOOKUP($C5,'[2]Women''s Foil'!$C$4:$AS$116,O$1-2,FALSE)</f>
        <v>6</v>
      </c>
      <c r="P5" s="17" t="str">
        <f>IF(ISERROR(R5),"np",R5)</f>
        <v>np</v>
      </c>
      <c r="Q5" s="18">
        <f t="shared" si="10"/>
        <v>0</v>
      </c>
      <c r="R5" s="16" t="str">
        <f>VLOOKUP($C5,'[2]Women''s Foil'!$C$4:$AS$116,R$1-2,FALSE)</f>
        <v>np</v>
      </c>
      <c r="S5" s="17">
        <f>IF(ISERROR(U5),"np",U5)</f>
        <v>10</v>
      </c>
      <c r="T5" s="18">
        <f t="shared" si="12"/>
        <v>213</v>
      </c>
      <c r="U5" s="16">
        <f>VLOOKUP($C5,'[2]Women''s Foil'!$C$4:$AS$116,U$1-2,FALSE)</f>
        <v>10</v>
      </c>
      <c r="V5" s="17">
        <f>IF(ISERROR(X5),"np",X5)</f>
        <v>16</v>
      </c>
      <c r="W5" s="18">
        <f t="shared" si="14"/>
        <v>200</v>
      </c>
      <c r="X5" s="16">
        <f>VLOOKUP($C5,'[2]Women''s Foil'!$C$4:$AS$116,X$1-2,FALSE)</f>
        <v>16</v>
      </c>
      <c r="Z5">
        <f t="shared" si="15"/>
        <v>184</v>
      </c>
      <c r="AA5">
        <f t="shared" si="16"/>
        <v>200</v>
      </c>
      <c r="AB5">
        <f t="shared" si="17"/>
        <v>200</v>
      </c>
      <c r="AC5">
        <f t="shared" si="18"/>
        <v>278</v>
      </c>
      <c r="AD5">
        <f t="shared" si="19"/>
        <v>0</v>
      </c>
      <c r="AE5">
        <f t="shared" si="20"/>
        <v>213</v>
      </c>
      <c r="AF5">
        <f t="shared" si="21"/>
        <v>200</v>
      </c>
      <c r="AH5" s="30"/>
    </row>
    <row r="6" spans="1:34" ht="13.5">
      <c r="A6" s="2" t="str">
        <f t="shared" si="0"/>
        <v>3</v>
      </c>
      <c r="B6" s="2" t="str">
        <f>IF(D6&gt;=U13Cutoff,"#"," ")</f>
        <v> </v>
      </c>
      <c r="C6" s="26" t="s">
        <v>64</v>
      </c>
      <c r="D6" s="1">
        <v>1987</v>
      </c>
      <c r="E6" s="3">
        <f t="shared" si="2"/>
        <v>861</v>
      </c>
      <c r="F6" s="3">
        <f t="shared" si="3"/>
        <v>384</v>
      </c>
      <c r="G6" s="4">
        <v>1</v>
      </c>
      <c r="H6" s="5">
        <f t="shared" si="4"/>
        <v>200</v>
      </c>
      <c r="I6" s="4">
        <v>2</v>
      </c>
      <c r="J6" s="5">
        <f t="shared" si="5"/>
        <v>184</v>
      </c>
      <c r="K6" s="4">
        <v>2</v>
      </c>
      <c r="L6" s="5">
        <f t="shared" si="6"/>
        <v>184</v>
      </c>
      <c r="M6" s="17">
        <f t="shared" si="7"/>
        <v>13</v>
      </c>
      <c r="N6" s="18">
        <f t="shared" si="8"/>
        <v>203</v>
      </c>
      <c r="O6" s="16">
        <f>VLOOKUP($C6,'[2]Women''s Foil'!$C$4:$AS$116,O$1-2,FALSE)</f>
        <v>13</v>
      </c>
      <c r="P6" s="17">
        <f t="shared" si="9"/>
        <v>26</v>
      </c>
      <c r="Q6" s="18">
        <f t="shared" si="10"/>
        <v>116</v>
      </c>
      <c r="R6" s="16">
        <f>VLOOKUP($C6,'[2]Women''s Foil'!$C$4:$AS$116,R$1-2,FALSE)</f>
        <v>26</v>
      </c>
      <c r="S6" s="17">
        <f t="shared" si="11"/>
        <v>8</v>
      </c>
      <c r="T6" s="18">
        <f t="shared" si="12"/>
        <v>274</v>
      </c>
      <c r="U6" s="16">
        <f>VLOOKUP($C6,'[2]Women''s Foil'!$C$4:$AS$116,U$1-2,FALSE)</f>
        <v>8</v>
      </c>
      <c r="V6" s="17" t="str">
        <f t="shared" si="13"/>
        <v>np</v>
      </c>
      <c r="W6" s="18">
        <f t="shared" si="14"/>
        <v>0</v>
      </c>
      <c r="X6" s="16" t="str">
        <f>VLOOKUP($C6,'[2]Women''s Foil'!$C$4:$AS$116,X$1-2,FALSE)</f>
        <v>np</v>
      </c>
      <c r="Z6">
        <f t="shared" si="15"/>
        <v>200</v>
      </c>
      <c r="AA6">
        <f t="shared" si="16"/>
        <v>184</v>
      </c>
      <c r="AB6">
        <f t="shared" si="17"/>
        <v>184</v>
      </c>
      <c r="AC6">
        <f t="shared" si="18"/>
        <v>203</v>
      </c>
      <c r="AD6">
        <f t="shared" si="19"/>
        <v>116</v>
      </c>
      <c r="AE6">
        <f t="shared" si="20"/>
        <v>274</v>
      </c>
      <c r="AF6">
        <f t="shared" si="21"/>
        <v>0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7</v>
      </c>
      <c r="D7" s="1">
        <v>1987</v>
      </c>
      <c r="E7" s="3">
        <f t="shared" si="2"/>
        <v>691.5</v>
      </c>
      <c r="F7" s="3">
        <f t="shared" si="3"/>
        <v>277.5</v>
      </c>
      <c r="G7" s="4">
        <v>6.5</v>
      </c>
      <c r="H7" s="5">
        <f t="shared" si="4"/>
        <v>138.5</v>
      </c>
      <c r="I7" s="4">
        <v>6</v>
      </c>
      <c r="J7" s="5">
        <f t="shared" si="5"/>
        <v>139</v>
      </c>
      <c r="K7" s="4">
        <v>7</v>
      </c>
      <c r="L7" s="5">
        <f t="shared" si="6"/>
        <v>138</v>
      </c>
      <c r="M7" s="17">
        <f t="shared" si="7"/>
        <v>7</v>
      </c>
      <c r="N7" s="18">
        <f t="shared" si="8"/>
        <v>276</v>
      </c>
      <c r="O7" s="16">
        <f>VLOOKUP($C7,'[2]Women''s Foil'!$C$4:$AS$116,O$1-2,FALSE)</f>
        <v>7</v>
      </c>
      <c r="P7" s="17" t="str">
        <f t="shared" si="9"/>
        <v>np</v>
      </c>
      <c r="Q7" s="18">
        <f t="shared" si="10"/>
        <v>0</v>
      </c>
      <c r="R7" s="16" t="str">
        <f>VLOOKUP($C7,'[2]Women''s Foil'!$C$4:$AS$116,R$1-2,FALSE)</f>
        <v>np</v>
      </c>
      <c r="S7" s="17" t="str">
        <f t="shared" si="11"/>
        <v>np</v>
      </c>
      <c r="T7" s="18">
        <f t="shared" si="12"/>
        <v>0</v>
      </c>
      <c r="U7" s="16" t="str">
        <f>VLOOKUP($C7,'[2]Women''s Foil'!$C$4:$AS$116,U$1-2,FALSE)</f>
        <v>np</v>
      </c>
      <c r="V7" s="17" t="str">
        <f t="shared" si="13"/>
        <v>np</v>
      </c>
      <c r="W7" s="18">
        <f t="shared" si="14"/>
        <v>0</v>
      </c>
      <c r="X7" s="16" t="str">
        <f>VLOOKUP($C7,'[2]Women''s Foil'!$C$4:$AS$116,X$1-2,FALSE)</f>
        <v>np</v>
      </c>
      <c r="Z7">
        <f t="shared" si="15"/>
        <v>138.5</v>
      </c>
      <c r="AA7">
        <f t="shared" si="16"/>
        <v>139</v>
      </c>
      <c r="AB7">
        <f t="shared" si="17"/>
        <v>138</v>
      </c>
      <c r="AC7">
        <f t="shared" si="18"/>
        <v>276</v>
      </c>
      <c r="AD7">
        <f t="shared" si="19"/>
        <v>0</v>
      </c>
      <c r="AE7">
        <f t="shared" si="20"/>
        <v>0</v>
      </c>
      <c r="AF7">
        <f t="shared" si="21"/>
        <v>0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26" t="s">
        <v>61</v>
      </c>
      <c r="D8" s="1">
        <v>1987</v>
      </c>
      <c r="E8" s="3">
        <f t="shared" si="2"/>
        <v>652</v>
      </c>
      <c r="F8" s="3">
        <f t="shared" si="3"/>
        <v>274</v>
      </c>
      <c r="G8" s="4">
        <v>3</v>
      </c>
      <c r="H8" s="5">
        <f t="shared" si="4"/>
        <v>170</v>
      </c>
      <c r="I8" s="4">
        <v>14</v>
      </c>
      <c r="J8" s="5">
        <f t="shared" si="5"/>
        <v>102</v>
      </c>
      <c r="K8" s="4">
        <v>12</v>
      </c>
      <c r="L8" s="5">
        <f t="shared" si="6"/>
        <v>104</v>
      </c>
      <c r="M8" s="17">
        <f t="shared" si="7"/>
        <v>17</v>
      </c>
      <c r="N8" s="18">
        <f t="shared" si="8"/>
        <v>140</v>
      </c>
      <c r="O8" s="16">
        <f>VLOOKUP($C8,'[2]Women''s Foil'!$C$4:$AS$116,O$1-2,FALSE)</f>
        <v>17</v>
      </c>
      <c r="P8" s="17">
        <f t="shared" si="9"/>
        <v>14</v>
      </c>
      <c r="Q8" s="18">
        <f t="shared" si="10"/>
        <v>202</v>
      </c>
      <c r="R8" s="16">
        <f>VLOOKUP($C8,'[2]Women''s Foil'!$C$4:$AS$116,R$1-2,FALSE)</f>
        <v>14</v>
      </c>
      <c r="S8" s="17" t="str">
        <f t="shared" si="11"/>
        <v>np</v>
      </c>
      <c r="T8" s="18">
        <f t="shared" si="12"/>
        <v>0</v>
      </c>
      <c r="U8" s="16" t="str">
        <f>VLOOKUP($C8,'[2]Women''s Foil'!$C$4:$AS$116,U$1-2,FALSE)</f>
        <v>np</v>
      </c>
      <c r="V8" s="17">
        <f t="shared" si="13"/>
        <v>17</v>
      </c>
      <c r="W8" s="18">
        <f t="shared" si="14"/>
        <v>140</v>
      </c>
      <c r="X8" s="16">
        <f>VLOOKUP($C8,'[2]Women''s Foil'!$C$4:$AS$116,X$1-2,FALSE)</f>
        <v>17</v>
      </c>
      <c r="Z8">
        <f t="shared" si="15"/>
        <v>170</v>
      </c>
      <c r="AA8">
        <f t="shared" si="16"/>
        <v>102</v>
      </c>
      <c r="AB8">
        <f t="shared" si="17"/>
        <v>104</v>
      </c>
      <c r="AC8">
        <f t="shared" si="18"/>
        <v>140</v>
      </c>
      <c r="AD8">
        <f t="shared" si="19"/>
        <v>202</v>
      </c>
      <c r="AE8">
        <f t="shared" si="20"/>
        <v>0</v>
      </c>
      <c r="AF8">
        <f t="shared" si="21"/>
        <v>140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26" t="s">
        <v>42</v>
      </c>
      <c r="D9" s="1">
        <v>1987</v>
      </c>
      <c r="E9" s="3">
        <f t="shared" si="2"/>
        <v>555</v>
      </c>
      <c r="F9" s="3">
        <f t="shared" si="3"/>
        <v>280</v>
      </c>
      <c r="G9" s="4">
        <v>5</v>
      </c>
      <c r="H9" s="5">
        <f t="shared" si="4"/>
        <v>140</v>
      </c>
      <c r="I9" s="4">
        <v>5</v>
      </c>
      <c r="J9" s="5">
        <f t="shared" si="5"/>
        <v>140</v>
      </c>
      <c r="K9" s="4">
        <v>9</v>
      </c>
      <c r="L9" s="5">
        <f t="shared" si="6"/>
        <v>107</v>
      </c>
      <c r="M9" s="17">
        <f t="shared" si="7"/>
        <v>19</v>
      </c>
      <c r="N9" s="18">
        <f t="shared" si="8"/>
        <v>138</v>
      </c>
      <c r="O9" s="16">
        <f>VLOOKUP($C9,'[2]Women''s Foil'!$C$4:$AS$116,O$1-2,FALSE)</f>
        <v>19</v>
      </c>
      <c r="P9" s="17" t="str">
        <f t="shared" si="9"/>
        <v>np</v>
      </c>
      <c r="Q9" s="18">
        <f t="shared" si="10"/>
        <v>0</v>
      </c>
      <c r="R9" s="16" t="str">
        <f>VLOOKUP($C9,'[2]Women''s Foil'!$C$4:$AS$116,R$1-2,FALSE)</f>
        <v>np</v>
      </c>
      <c r="S9" s="17">
        <f t="shared" si="11"/>
        <v>20</v>
      </c>
      <c r="T9" s="18">
        <f t="shared" si="12"/>
        <v>137</v>
      </c>
      <c r="U9" s="16">
        <f>VLOOKUP($C9,'[2]Women''s Foil'!$C$4:$AS$116,U$1-2,FALSE)</f>
        <v>20</v>
      </c>
      <c r="V9" s="17">
        <f t="shared" si="13"/>
        <v>32</v>
      </c>
      <c r="W9" s="18">
        <f t="shared" si="14"/>
        <v>110</v>
      </c>
      <c r="X9" s="16">
        <f>VLOOKUP($C9,'[2]Women''s Foil'!$C$4:$AS$116,X$1-2,FALSE)</f>
        <v>32</v>
      </c>
      <c r="Z9">
        <f t="shared" si="15"/>
        <v>140</v>
      </c>
      <c r="AA9">
        <f t="shared" si="16"/>
        <v>140</v>
      </c>
      <c r="AB9">
        <f t="shared" si="17"/>
        <v>107</v>
      </c>
      <c r="AC9">
        <f t="shared" si="18"/>
        <v>138</v>
      </c>
      <c r="AD9">
        <f t="shared" si="19"/>
        <v>0</v>
      </c>
      <c r="AE9">
        <f t="shared" si="20"/>
        <v>137</v>
      </c>
      <c r="AF9">
        <f t="shared" si="21"/>
        <v>110</v>
      </c>
      <c r="AH9" s="30"/>
    </row>
    <row r="10" spans="1:34" ht="13.5">
      <c r="A10" s="2" t="str">
        <f t="shared" si="0"/>
        <v>7T</v>
      </c>
      <c r="B10" s="2" t="str">
        <f t="shared" si="1"/>
        <v> </v>
      </c>
      <c r="C10" s="34" t="s">
        <v>50</v>
      </c>
      <c r="D10" s="35">
        <v>1987</v>
      </c>
      <c r="E10" s="3">
        <f t="shared" si="2"/>
        <v>546</v>
      </c>
      <c r="F10" s="3">
        <f t="shared" si="3"/>
        <v>243</v>
      </c>
      <c r="G10" s="4">
        <v>14</v>
      </c>
      <c r="H10" s="5">
        <f t="shared" si="4"/>
        <v>102</v>
      </c>
      <c r="I10" s="4">
        <v>7</v>
      </c>
      <c r="J10" s="5">
        <f t="shared" si="5"/>
        <v>138</v>
      </c>
      <c r="K10" s="4">
        <v>11</v>
      </c>
      <c r="L10" s="5">
        <f t="shared" si="6"/>
        <v>105</v>
      </c>
      <c r="M10" s="17">
        <f t="shared" si="7"/>
        <v>15</v>
      </c>
      <c r="N10" s="18">
        <f t="shared" si="8"/>
        <v>201</v>
      </c>
      <c r="O10" s="16">
        <f>VLOOKUP($C10,'[2]Women''s Foil'!$C$4:$AS$116,O$1-2,FALSE)</f>
        <v>15</v>
      </c>
      <c r="P10" s="17" t="str">
        <f t="shared" si="9"/>
        <v>np</v>
      </c>
      <c r="Q10" s="18">
        <f t="shared" si="10"/>
        <v>0</v>
      </c>
      <c r="R10" s="16" t="str">
        <f>VLOOKUP($C10,'[2]Women''s Foil'!$C$4:$AS$116,R$1-2,FALSE)</f>
        <v>np</v>
      </c>
      <c r="S10" s="17" t="str">
        <f t="shared" si="11"/>
        <v>np</v>
      </c>
      <c r="T10" s="18">
        <f t="shared" si="12"/>
        <v>0</v>
      </c>
      <c r="U10" s="16" t="str">
        <f>VLOOKUP($C10,'[2]Women''s Foil'!$C$4:$AS$116,U$1-2,FALSE)</f>
        <v>np</v>
      </c>
      <c r="V10" s="17" t="str">
        <f t="shared" si="13"/>
        <v>np</v>
      </c>
      <c r="W10" s="18">
        <f t="shared" si="14"/>
        <v>0</v>
      </c>
      <c r="X10" s="16" t="str">
        <f>VLOOKUP($C10,'[2]Women''s Foil'!$C$4:$AS$116,X$1-2,FALSE)</f>
        <v>np</v>
      </c>
      <c r="Z10">
        <f t="shared" si="15"/>
        <v>102</v>
      </c>
      <c r="AA10">
        <f t="shared" si="16"/>
        <v>138</v>
      </c>
      <c r="AB10">
        <f t="shared" si="17"/>
        <v>105</v>
      </c>
      <c r="AC10">
        <f t="shared" si="18"/>
        <v>201</v>
      </c>
      <c r="AD10">
        <f t="shared" si="19"/>
        <v>0</v>
      </c>
      <c r="AE10">
        <f t="shared" si="20"/>
        <v>0</v>
      </c>
      <c r="AF10">
        <f t="shared" si="21"/>
        <v>0</v>
      </c>
      <c r="AH10" s="30"/>
    </row>
    <row r="11" spans="1:34" ht="13.5">
      <c r="A11" s="2" t="str">
        <f t="shared" si="0"/>
        <v>7T</v>
      </c>
      <c r="B11" s="2" t="str">
        <f t="shared" si="1"/>
        <v> </v>
      </c>
      <c r="C11" s="26" t="s">
        <v>62</v>
      </c>
      <c r="D11" s="1">
        <v>1987</v>
      </c>
      <c r="E11" s="3">
        <f t="shared" si="2"/>
        <v>546</v>
      </c>
      <c r="F11" s="3">
        <f t="shared" si="3"/>
        <v>274</v>
      </c>
      <c r="G11" s="4">
        <v>19</v>
      </c>
      <c r="H11" s="5">
        <f t="shared" si="4"/>
        <v>68</v>
      </c>
      <c r="I11" s="4">
        <v>12</v>
      </c>
      <c r="J11" s="5">
        <f t="shared" si="5"/>
        <v>104</v>
      </c>
      <c r="K11" s="4">
        <v>3</v>
      </c>
      <c r="L11" s="5">
        <f t="shared" si="6"/>
        <v>170</v>
      </c>
      <c r="M11" s="17">
        <f t="shared" si="7"/>
        <v>22</v>
      </c>
      <c r="N11" s="18">
        <f t="shared" si="8"/>
        <v>135</v>
      </c>
      <c r="O11" s="16">
        <f>VLOOKUP($C11,'[2]Women''s Foil'!$C$4:$AS$116,O$1-2,FALSE)</f>
        <v>22</v>
      </c>
      <c r="P11" s="17" t="str">
        <f t="shared" si="9"/>
        <v>np</v>
      </c>
      <c r="Q11" s="18">
        <f t="shared" si="10"/>
        <v>0</v>
      </c>
      <c r="R11" s="16" t="str">
        <f>VLOOKUP($C11,'[2]Women''s Foil'!$C$4:$AS$116,R$1-2,FALSE)</f>
        <v>np</v>
      </c>
      <c r="S11" s="17" t="str">
        <f t="shared" si="11"/>
        <v>np</v>
      </c>
      <c r="T11" s="18">
        <f t="shared" si="12"/>
        <v>0</v>
      </c>
      <c r="U11" s="16" t="str">
        <f>VLOOKUP($C11,'[2]Women''s Foil'!$C$4:$AS$116,U$1-2,FALSE)</f>
        <v>np</v>
      </c>
      <c r="V11" s="17">
        <f t="shared" si="13"/>
        <v>20</v>
      </c>
      <c r="W11" s="18">
        <f t="shared" si="14"/>
        <v>137</v>
      </c>
      <c r="X11" s="16">
        <f>VLOOKUP($C11,'[2]Women''s Foil'!$C$4:$AS$116,X$1-2,FALSE)</f>
        <v>20</v>
      </c>
      <c r="Z11">
        <f t="shared" si="15"/>
        <v>68</v>
      </c>
      <c r="AA11">
        <f t="shared" si="16"/>
        <v>104</v>
      </c>
      <c r="AB11">
        <f t="shared" si="17"/>
        <v>170</v>
      </c>
      <c r="AC11">
        <f t="shared" si="18"/>
        <v>135</v>
      </c>
      <c r="AD11">
        <f t="shared" si="19"/>
        <v>0</v>
      </c>
      <c r="AE11">
        <f t="shared" si="20"/>
        <v>0</v>
      </c>
      <c r="AF11">
        <f t="shared" si="21"/>
        <v>137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108</v>
      </c>
      <c r="D12" s="1">
        <v>1988</v>
      </c>
      <c r="E12" s="3">
        <f t="shared" si="2"/>
        <v>448.5</v>
      </c>
      <c r="F12" s="3">
        <f t="shared" si="3"/>
        <v>244</v>
      </c>
      <c r="G12" s="4">
        <v>11</v>
      </c>
      <c r="H12" s="5">
        <f t="shared" si="4"/>
        <v>105</v>
      </c>
      <c r="I12" s="4">
        <v>17</v>
      </c>
      <c r="J12" s="5">
        <f t="shared" si="5"/>
        <v>70</v>
      </c>
      <c r="K12" s="4">
        <v>6</v>
      </c>
      <c r="L12" s="5">
        <f t="shared" si="6"/>
        <v>139</v>
      </c>
      <c r="M12" s="17" t="str">
        <f t="shared" si="7"/>
        <v>np</v>
      </c>
      <c r="N12" s="18">
        <f t="shared" si="8"/>
        <v>0</v>
      </c>
      <c r="O12" s="16" t="str">
        <f>VLOOKUP($C12,'[2]Women''s Foil'!$C$4:$AS$116,O$1-2,FALSE)</f>
        <v>np</v>
      </c>
      <c r="P12" s="17">
        <f t="shared" si="9"/>
        <v>22.5</v>
      </c>
      <c r="Q12" s="18">
        <f t="shared" si="10"/>
        <v>134.5</v>
      </c>
      <c r="R12" s="16">
        <f>VLOOKUP($C12,'[2]Women''s Foil'!$C$4:$AS$116,R$1-2,FALSE)</f>
        <v>22.5</v>
      </c>
      <c r="S12" s="17" t="str">
        <f t="shared" si="11"/>
        <v>np</v>
      </c>
      <c r="T12" s="18">
        <f t="shared" si="12"/>
        <v>0</v>
      </c>
      <c r="U12" s="16" t="str">
        <f>VLOOKUP($C12,'[2]Women''s Foil'!$C$4:$AS$116,U$1-2,FALSE)</f>
        <v>np</v>
      </c>
      <c r="V12" s="17" t="str">
        <f t="shared" si="13"/>
        <v>np</v>
      </c>
      <c r="W12" s="18">
        <f t="shared" si="14"/>
        <v>0</v>
      </c>
      <c r="X12" s="16" t="str">
        <f>VLOOKUP($C12,'[2]Women''s Foil'!$C$4:$AS$116,X$1-2,FALSE)</f>
        <v>np</v>
      </c>
      <c r="Z12">
        <f t="shared" si="15"/>
        <v>105</v>
      </c>
      <c r="AA12">
        <f t="shared" si="16"/>
        <v>70</v>
      </c>
      <c r="AB12">
        <f t="shared" si="17"/>
        <v>139</v>
      </c>
      <c r="AC12">
        <f t="shared" si="18"/>
        <v>0</v>
      </c>
      <c r="AD12">
        <f t="shared" si="19"/>
        <v>134.5</v>
      </c>
      <c r="AE12">
        <f t="shared" si="20"/>
        <v>0</v>
      </c>
      <c r="AF12">
        <f t="shared" si="21"/>
        <v>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77</v>
      </c>
      <c r="D13" s="1">
        <v>1987</v>
      </c>
      <c r="E13" s="3">
        <f t="shared" si="2"/>
        <v>389.5</v>
      </c>
      <c r="F13" s="3">
        <f t="shared" si="3"/>
        <v>206.5</v>
      </c>
      <c r="G13" s="4">
        <v>20</v>
      </c>
      <c r="H13" s="5">
        <f t="shared" si="4"/>
        <v>67</v>
      </c>
      <c r="I13" s="4">
        <v>8</v>
      </c>
      <c r="J13" s="5">
        <f t="shared" si="5"/>
        <v>137</v>
      </c>
      <c r="K13" s="4">
        <v>17.5</v>
      </c>
      <c r="L13" s="5">
        <f t="shared" si="6"/>
        <v>69.5</v>
      </c>
      <c r="M13" s="17">
        <f t="shared" si="7"/>
        <v>26</v>
      </c>
      <c r="N13" s="18">
        <f t="shared" si="8"/>
        <v>116</v>
      </c>
      <c r="O13" s="16">
        <f>VLOOKUP($C13,'[2]Women''s Foil'!$C$4:$AS$116,O$1-2,FALSE)</f>
        <v>26</v>
      </c>
      <c r="P13" s="17" t="str">
        <f t="shared" si="9"/>
        <v>np</v>
      </c>
      <c r="Q13" s="18">
        <f t="shared" si="10"/>
        <v>0</v>
      </c>
      <c r="R13" s="16" t="str">
        <f>VLOOKUP($C13,'[2]Women''s Foil'!$C$4:$AS$116,R$1-2,FALSE)</f>
        <v>np</v>
      </c>
      <c r="S13" s="17" t="str">
        <f t="shared" si="11"/>
        <v>np</v>
      </c>
      <c r="T13" s="18">
        <f t="shared" si="12"/>
        <v>0</v>
      </c>
      <c r="U13" s="16" t="str">
        <f>VLOOKUP($C13,'[2]Women''s Foil'!$C$4:$AS$116,U$1-2,FALSE)</f>
        <v>np</v>
      </c>
      <c r="V13" s="17" t="str">
        <f t="shared" si="13"/>
        <v>np</v>
      </c>
      <c r="W13" s="18">
        <f t="shared" si="14"/>
        <v>0</v>
      </c>
      <c r="X13" s="16" t="str">
        <f>VLOOKUP($C13,'[2]Women''s Foil'!$C$4:$AS$116,X$1-2,FALSE)</f>
        <v>np</v>
      </c>
      <c r="Z13">
        <f t="shared" si="15"/>
        <v>67</v>
      </c>
      <c r="AA13">
        <f t="shared" si="16"/>
        <v>137</v>
      </c>
      <c r="AB13">
        <f t="shared" si="17"/>
        <v>69.5</v>
      </c>
      <c r="AC13">
        <f t="shared" si="18"/>
        <v>116</v>
      </c>
      <c r="AD13">
        <f t="shared" si="19"/>
        <v>0</v>
      </c>
      <c r="AE13">
        <f t="shared" si="20"/>
        <v>0</v>
      </c>
      <c r="AF13">
        <f t="shared" si="21"/>
        <v>0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36</v>
      </c>
      <c r="D14" s="1">
        <v>1988</v>
      </c>
      <c r="E14" s="3">
        <f t="shared" si="2"/>
        <v>276</v>
      </c>
      <c r="F14" s="3">
        <f t="shared" si="3"/>
        <v>276</v>
      </c>
      <c r="G14" s="4" t="s">
        <v>5</v>
      </c>
      <c r="H14" s="5">
        <f t="shared" si="4"/>
        <v>0</v>
      </c>
      <c r="I14" s="4">
        <v>3</v>
      </c>
      <c r="J14" s="5">
        <f t="shared" si="5"/>
        <v>170</v>
      </c>
      <c r="K14" s="4">
        <v>10</v>
      </c>
      <c r="L14" s="5">
        <f t="shared" si="6"/>
        <v>106</v>
      </c>
      <c r="M14" s="17" t="str">
        <f t="shared" si="7"/>
        <v>np</v>
      </c>
      <c r="N14" s="18">
        <f t="shared" si="8"/>
        <v>0</v>
      </c>
      <c r="O14" s="16" t="e">
        <f>VLOOKUP($C14,'[2]Women''s Foil'!$C$4:$AS$116,O$1-2,FALSE)</f>
        <v>#N/A</v>
      </c>
      <c r="P14" s="17" t="str">
        <f t="shared" si="9"/>
        <v>np</v>
      </c>
      <c r="Q14" s="18">
        <f t="shared" si="10"/>
        <v>0</v>
      </c>
      <c r="R14" s="16" t="e">
        <f>VLOOKUP($C14,'[2]Women''s Foil'!$C$4:$AS$116,R$1-2,FALSE)</f>
        <v>#N/A</v>
      </c>
      <c r="S14" s="17" t="str">
        <f t="shared" si="11"/>
        <v>np</v>
      </c>
      <c r="T14" s="18">
        <f t="shared" si="12"/>
        <v>0</v>
      </c>
      <c r="U14" s="16" t="e">
        <f>VLOOKUP($C14,'[2]Women''s Foil'!$C$4:$AS$116,U$1-2,FALSE)</f>
        <v>#N/A</v>
      </c>
      <c r="V14" s="17" t="str">
        <f t="shared" si="13"/>
        <v>np</v>
      </c>
      <c r="W14" s="18">
        <f t="shared" si="14"/>
        <v>0</v>
      </c>
      <c r="X14" s="16" t="e">
        <f>VLOOKUP($C14,'[2]Women''s Foil'!$C$4:$AS$116,X$1-2,FALSE)</f>
        <v>#N/A</v>
      </c>
      <c r="Z14">
        <f t="shared" si="15"/>
        <v>0</v>
      </c>
      <c r="AA14">
        <f t="shared" si="16"/>
        <v>170</v>
      </c>
      <c r="AB14">
        <f t="shared" si="17"/>
        <v>106</v>
      </c>
      <c r="AC14">
        <f t="shared" si="18"/>
        <v>0</v>
      </c>
      <c r="AD14">
        <f t="shared" si="19"/>
        <v>0</v>
      </c>
      <c r="AE14">
        <f t="shared" si="20"/>
        <v>0</v>
      </c>
      <c r="AF14">
        <f t="shared" si="21"/>
        <v>0</v>
      </c>
      <c r="AH14" s="30"/>
    </row>
    <row r="15" spans="1:34" ht="13.5">
      <c r="A15" s="2" t="str">
        <f t="shared" si="0"/>
        <v>12</v>
      </c>
      <c r="B15" s="2" t="str">
        <f t="shared" si="1"/>
        <v> </v>
      </c>
      <c r="C15" s="26" t="s">
        <v>138</v>
      </c>
      <c r="D15" s="1">
        <v>1987</v>
      </c>
      <c r="E15" s="3">
        <f t="shared" si="2"/>
        <v>275</v>
      </c>
      <c r="F15" s="3">
        <f t="shared" si="3"/>
        <v>162</v>
      </c>
      <c r="G15" s="4">
        <v>25</v>
      </c>
      <c r="H15" s="5">
        <f t="shared" si="4"/>
        <v>62</v>
      </c>
      <c r="I15" s="4">
        <v>16</v>
      </c>
      <c r="J15" s="5">
        <f t="shared" si="5"/>
        <v>100</v>
      </c>
      <c r="K15" s="4" t="s">
        <v>5</v>
      </c>
      <c r="L15" s="5">
        <f t="shared" si="6"/>
        <v>0</v>
      </c>
      <c r="M15" s="17">
        <f t="shared" si="7"/>
        <v>29</v>
      </c>
      <c r="N15" s="18">
        <f t="shared" si="8"/>
        <v>113</v>
      </c>
      <c r="O15" s="16">
        <f>VLOOKUP($C15,'[2]Women''s Foil'!$C$4:$AS$116,O$1-2,FALSE)</f>
        <v>29</v>
      </c>
      <c r="P15" s="17" t="str">
        <f t="shared" si="9"/>
        <v>np</v>
      </c>
      <c r="Q15" s="18">
        <f t="shared" si="10"/>
        <v>0</v>
      </c>
      <c r="R15" s="16" t="str">
        <f>VLOOKUP($C15,'[2]Women''s Foil'!$C$4:$AS$116,R$1-2,FALSE)</f>
        <v>np</v>
      </c>
      <c r="S15" s="17" t="str">
        <f t="shared" si="11"/>
        <v>np</v>
      </c>
      <c r="T15" s="18">
        <f t="shared" si="12"/>
        <v>0</v>
      </c>
      <c r="U15" s="16" t="str">
        <f>VLOOKUP($C15,'[2]Women''s Foil'!$C$4:$AS$116,U$1-2,FALSE)</f>
        <v>np</v>
      </c>
      <c r="V15" s="17" t="str">
        <f t="shared" si="13"/>
        <v>np</v>
      </c>
      <c r="W15" s="18">
        <f t="shared" si="14"/>
        <v>0</v>
      </c>
      <c r="X15" s="16" t="str">
        <f>VLOOKUP($C15,'[2]Women''s Foil'!$C$4:$AS$116,X$1-2,FALSE)</f>
        <v>np</v>
      </c>
      <c r="Z15">
        <f t="shared" si="15"/>
        <v>62</v>
      </c>
      <c r="AA15">
        <f t="shared" si="16"/>
        <v>100</v>
      </c>
      <c r="AB15">
        <f t="shared" si="17"/>
        <v>0</v>
      </c>
      <c r="AC15">
        <f t="shared" si="18"/>
        <v>113</v>
      </c>
      <c r="AD15">
        <f t="shared" si="19"/>
        <v>0</v>
      </c>
      <c r="AE15">
        <f t="shared" si="20"/>
        <v>0</v>
      </c>
      <c r="AF15">
        <f t="shared" si="21"/>
        <v>0</v>
      </c>
      <c r="AH15" s="30"/>
    </row>
    <row r="16" spans="1:34" ht="13.5">
      <c r="A16" s="2" t="str">
        <f t="shared" si="0"/>
        <v>13</v>
      </c>
      <c r="B16" s="2" t="str">
        <f t="shared" si="1"/>
        <v> </v>
      </c>
      <c r="C16" s="26" t="s">
        <v>167</v>
      </c>
      <c r="D16" s="1">
        <v>1987</v>
      </c>
      <c r="E16" s="3">
        <f t="shared" si="2"/>
        <v>263</v>
      </c>
      <c r="F16" s="3">
        <f t="shared" si="3"/>
        <v>201</v>
      </c>
      <c r="G16" s="4">
        <v>15</v>
      </c>
      <c r="H16" s="5">
        <f t="shared" si="4"/>
        <v>101</v>
      </c>
      <c r="I16" s="4">
        <v>25</v>
      </c>
      <c r="J16" s="5">
        <f t="shared" si="5"/>
        <v>62</v>
      </c>
      <c r="K16" s="4">
        <v>16</v>
      </c>
      <c r="L16" s="5">
        <f t="shared" si="6"/>
        <v>100</v>
      </c>
      <c r="M16" s="17" t="str">
        <f t="shared" si="7"/>
        <v>np</v>
      </c>
      <c r="N16" s="18">
        <f t="shared" si="8"/>
        <v>0</v>
      </c>
      <c r="O16" s="16" t="str">
        <f>VLOOKUP($C16,'[2]Women''s Foil'!$C$4:$AS$116,O$1-2,FALSE)</f>
        <v>np</v>
      </c>
      <c r="P16" s="17" t="str">
        <f t="shared" si="9"/>
        <v>np</v>
      </c>
      <c r="Q16" s="18">
        <f t="shared" si="10"/>
        <v>0</v>
      </c>
      <c r="R16" s="16" t="str">
        <f>VLOOKUP($C16,'[2]Women''s Foil'!$C$4:$AS$116,R$1-2,FALSE)</f>
        <v>np</v>
      </c>
      <c r="S16" s="17" t="str">
        <f t="shared" si="11"/>
        <v>np</v>
      </c>
      <c r="T16" s="18">
        <f t="shared" si="12"/>
        <v>0</v>
      </c>
      <c r="U16" s="16" t="str">
        <f>VLOOKUP($C16,'[2]Women''s Foil'!$C$4:$AS$116,U$1-2,FALSE)</f>
        <v>np</v>
      </c>
      <c r="V16" s="17" t="str">
        <f t="shared" si="13"/>
        <v>np</v>
      </c>
      <c r="W16" s="18">
        <f t="shared" si="14"/>
        <v>0</v>
      </c>
      <c r="X16" s="16" t="str">
        <f>VLOOKUP($C16,'[2]Women''s Foil'!$C$4:$AS$116,X$1-2,FALSE)</f>
        <v>np</v>
      </c>
      <c r="Z16">
        <f t="shared" si="15"/>
        <v>101</v>
      </c>
      <c r="AA16">
        <f t="shared" si="16"/>
        <v>62</v>
      </c>
      <c r="AB16">
        <f t="shared" si="17"/>
        <v>100</v>
      </c>
      <c r="AC16">
        <f t="shared" si="18"/>
        <v>0</v>
      </c>
      <c r="AD16">
        <f t="shared" si="19"/>
        <v>0</v>
      </c>
      <c r="AE16">
        <f t="shared" si="20"/>
        <v>0</v>
      </c>
      <c r="AF16">
        <f t="shared" si="21"/>
        <v>0</v>
      </c>
      <c r="AH16" s="30"/>
    </row>
    <row r="17" spans="1:34" ht="13.5">
      <c r="A17" s="2" t="str">
        <f t="shared" si="0"/>
        <v>14</v>
      </c>
      <c r="B17" s="2" t="str">
        <f t="shared" si="1"/>
        <v> </v>
      </c>
      <c r="C17" s="26" t="s">
        <v>63</v>
      </c>
      <c r="D17" s="1">
        <v>1987</v>
      </c>
      <c r="E17" s="3">
        <f t="shared" si="2"/>
        <v>243</v>
      </c>
      <c r="F17" s="3">
        <f t="shared" si="3"/>
        <v>243</v>
      </c>
      <c r="G17" s="4" t="s">
        <v>5</v>
      </c>
      <c r="H17" s="5">
        <f t="shared" si="4"/>
        <v>0</v>
      </c>
      <c r="I17" s="4">
        <v>10</v>
      </c>
      <c r="J17" s="5">
        <f t="shared" si="5"/>
        <v>106</v>
      </c>
      <c r="K17" s="4">
        <v>8</v>
      </c>
      <c r="L17" s="5">
        <f t="shared" si="6"/>
        <v>137</v>
      </c>
      <c r="M17" s="17" t="str">
        <f>IF(ISERROR(O17),"np",O17)</f>
        <v>np</v>
      </c>
      <c r="N17" s="18">
        <f t="shared" si="8"/>
        <v>0</v>
      </c>
      <c r="O17" s="16" t="e">
        <f>VLOOKUP($C17,'[2]Women''s Foil'!$C$4:$AS$116,O$1-2,FALSE)</f>
        <v>#N/A</v>
      </c>
      <c r="P17" s="17" t="str">
        <f>IF(ISERROR(R17),"np",R17)</f>
        <v>np</v>
      </c>
      <c r="Q17" s="18">
        <f t="shared" si="10"/>
        <v>0</v>
      </c>
      <c r="R17" s="16" t="e">
        <f>VLOOKUP($C17,'[2]Women''s Foil'!$C$4:$AS$116,R$1-2,FALSE)</f>
        <v>#N/A</v>
      </c>
      <c r="S17" s="17" t="str">
        <f>IF(ISERROR(U17),"np",U17)</f>
        <v>np</v>
      </c>
      <c r="T17" s="18">
        <f t="shared" si="12"/>
        <v>0</v>
      </c>
      <c r="U17" s="16" t="e">
        <f>VLOOKUP($C17,'[2]Women''s Foil'!$C$4:$AS$116,U$1-2,FALSE)</f>
        <v>#N/A</v>
      </c>
      <c r="V17" s="17" t="str">
        <f>IF(ISERROR(X17),"np",X17)</f>
        <v>np</v>
      </c>
      <c r="W17" s="18">
        <f t="shared" si="14"/>
        <v>0</v>
      </c>
      <c r="X17" s="16" t="e">
        <f>VLOOKUP($C17,'[2]Women''s Foil'!$C$4:$AS$116,X$1-2,FALSE)</f>
        <v>#N/A</v>
      </c>
      <c r="Z17">
        <f t="shared" si="15"/>
        <v>0</v>
      </c>
      <c r="AA17">
        <f t="shared" si="16"/>
        <v>106</v>
      </c>
      <c r="AB17">
        <f t="shared" si="17"/>
        <v>137</v>
      </c>
      <c r="AC17">
        <f t="shared" si="18"/>
        <v>0</v>
      </c>
      <c r="AD17">
        <f t="shared" si="19"/>
        <v>0</v>
      </c>
      <c r="AE17">
        <f t="shared" si="20"/>
        <v>0</v>
      </c>
      <c r="AF17">
        <f t="shared" si="21"/>
        <v>0</v>
      </c>
      <c r="AH17" s="30"/>
    </row>
    <row r="18" spans="1:34" ht="13.5">
      <c r="A18" s="2" t="str">
        <f t="shared" si="0"/>
        <v>15</v>
      </c>
      <c r="B18" s="2" t="str">
        <f t="shared" si="1"/>
        <v> </v>
      </c>
      <c r="C18" s="26" t="s">
        <v>168</v>
      </c>
      <c r="D18" s="1">
        <v>1987</v>
      </c>
      <c r="E18" s="3">
        <f t="shared" si="2"/>
        <v>201</v>
      </c>
      <c r="F18" s="3">
        <f t="shared" si="3"/>
        <v>201</v>
      </c>
      <c r="G18" s="4">
        <v>16</v>
      </c>
      <c r="H18" s="5">
        <f t="shared" si="4"/>
        <v>100</v>
      </c>
      <c r="I18" s="4" t="s">
        <v>5</v>
      </c>
      <c r="J18" s="5">
        <f t="shared" si="5"/>
        <v>0</v>
      </c>
      <c r="K18" s="4">
        <v>15</v>
      </c>
      <c r="L18" s="5">
        <f t="shared" si="6"/>
        <v>101</v>
      </c>
      <c r="M18" s="17" t="str">
        <f t="shared" si="7"/>
        <v>np</v>
      </c>
      <c r="N18" s="18">
        <f t="shared" si="8"/>
        <v>0</v>
      </c>
      <c r="O18" s="16" t="e">
        <f>VLOOKUP($C18,'[2]Women''s Foil'!$C$4:$AS$116,O$1-2,FALSE)</f>
        <v>#N/A</v>
      </c>
      <c r="P18" s="17" t="str">
        <f t="shared" si="9"/>
        <v>np</v>
      </c>
      <c r="Q18" s="18">
        <f t="shared" si="10"/>
        <v>0</v>
      </c>
      <c r="R18" s="16" t="e">
        <f>VLOOKUP($C18,'[2]Women''s Foil'!$C$4:$AS$116,R$1-2,FALSE)</f>
        <v>#N/A</v>
      </c>
      <c r="S18" s="17" t="str">
        <f t="shared" si="11"/>
        <v>np</v>
      </c>
      <c r="T18" s="18">
        <f t="shared" si="12"/>
        <v>0</v>
      </c>
      <c r="U18" s="16" t="e">
        <f>VLOOKUP($C18,'[2]Women''s Foil'!$C$4:$AS$116,U$1-2,FALSE)</f>
        <v>#N/A</v>
      </c>
      <c r="V18" s="17" t="str">
        <f t="shared" si="13"/>
        <v>np</v>
      </c>
      <c r="W18" s="18">
        <f t="shared" si="14"/>
        <v>0</v>
      </c>
      <c r="X18" s="16" t="e">
        <f>VLOOKUP($C18,'[2]Women''s Foil'!$C$4:$AS$116,X$1-2,FALSE)</f>
        <v>#N/A</v>
      </c>
      <c r="Z18">
        <f t="shared" si="15"/>
        <v>100</v>
      </c>
      <c r="AA18">
        <f t="shared" si="16"/>
        <v>0</v>
      </c>
      <c r="AB18">
        <f t="shared" si="17"/>
        <v>101</v>
      </c>
      <c r="AC18">
        <f t="shared" si="18"/>
        <v>0</v>
      </c>
      <c r="AD18">
        <f t="shared" si="19"/>
        <v>0</v>
      </c>
      <c r="AE18">
        <f t="shared" si="20"/>
        <v>0</v>
      </c>
      <c r="AF18">
        <f t="shared" si="21"/>
        <v>0</v>
      </c>
      <c r="AH18" s="30"/>
    </row>
    <row r="19" spans="1:34" ht="13.5">
      <c r="A19" s="2" t="str">
        <f t="shared" si="0"/>
        <v>16</v>
      </c>
      <c r="B19" s="2" t="str">
        <f t="shared" si="1"/>
        <v> </v>
      </c>
      <c r="C19" s="26" t="s">
        <v>151</v>
      </c>
      <c r="D19" s="1">
        <v>1988</v>
      </c>
      <c r="E19" s="3">
        <f t="shared" si="2"/>
        <v>177</v>
      </c>
      <c r="F19" s="3">
        <f t="shared" si="3"/>
        <v>66</v>
      </c>
      <c r="G19" s="4">
        <v>21</v>
      </c>
      <c r="H19" s="5">
        <f t="shared" si="4"/>
        <v>66</v>
      </c>
      <c r="I19" s="4" t="s">
        <v>5</v>
      </c>
      <c r="J19" s="5">
        <f t="shared" si="5"/>
        <v>0</v>
      </c>
      <c r="K19" s="4" t="s">
        <v>5</v>
      </c>
      <c r="L19" s="5">
        <f t="shared" si="6"/>
        <v>0</v>
      </c>
      <c r="M19" s="17">
        <f t="shared" si="7"/>
        <v>31</v>
      </c>
      <c r="N19" s="18">
        <f t="shared" si="8"/>
        <v>111</v>
      </c>
      <c r="O19" s="16">
        <f>VLOOKUP($C19,'[2]Women''s Foil'!$C$4:$AS$116,O$1-2,FALSE)</f>
        <v>31</v>
      </c>
      <c r="P19" s="17" t="str">
        <f t="shared" si="9"/>
        <v>np</v>
      </c>
      <c r="Q19" s="18">
        <f t="shared" si="10"/>
        <v>0</v>
      </c>
      <c r="R19" s="16" t="str">
        <f>VLOOKUP($C19,'[2]Women''s Foil'!$C$4:$AS$116,R$1-2,FALSE)</f>
        <v>np</v>
      </c>
      <c r="S19" s="17" t="str">
        <f t="shared" si="11"/>
        <v>np</v>
      </c>
      <c r="T19" s="18">
        <f t="shared" si="12"/>
        <v>0</v>
      </c>
      <c r="U19" s="16" t="str">
        <f>VLOOKUP($C19,'[2]Women''s Foil'!$C$4:$AS$116,U$1-2,FALSE)</f>
        <v>np</v>
      </c>
      <c r="V19" s="17" t="str">
        <f t="shared" si="13"/>
        <v>np</v>
      </c>
      <c r="W19" s="18">
        <f t="shared" si="14"/>
        <v>0</v>
      </c>
      <c r="X19" s="16" t="str">
        <f>VLOOKUP($C19,'[2]Women''s Foil'!$C$4:$AS$116,X$1-2,FALSE)</f>
        <v>np</v>
      </c>
      <c r="Z19">
        <f t="shared" si="15"/>
        <v>66</v>
      </c>
      <c r="AA19">
        <f t="shared" si="16"/>
        <v>0</v>
      </c>
      <c r="AB19">
        <f t="shared" si="17"/>
        <v>0</v>
      </c>
      <c r="AC19">
        <f t="shared" si="18"/>
        <v>111</v>
      </c>
      <c r="AD19">
        <f t="shared" si="19"/>
        <v>0</v>
      </c>
      <c r="AE19">
        <f t="shared" si="20"/>
        <v>0</v>
      </c>
      <c r="AF19">
        <f t="shared" si="21"/>
        <v>0</v>
      </c>
      <c r="AH19" s="30"/>
    </row>
    <row r="20" spans="1:34" ht="13.5">
      <c r="A20" s="2" t="str">
        <f t="shared" si="0"/>
        <v>17</v>
      </c>
      <c r="B20" s="2" t="str">
        <f t="shared" si="1"/>
        <v> </v>
      </c>
      <c r="C20" s="26" t="s">
        <v>35</v>
      </c>
      <c r="D20" s="1">
        <v>1988</v>
      </c>
      <c r="E20" s="3">
        <f t="shared" si="2"/>
        <v>171</v>
      </c>
      <c r="F20" s="3">
        <f t="shared" si="3"/>
        <v>171</v>
      </c>
      <c r="G20" s="4" t="s">
        <v>5</v>
      </c>
      <c r="H20" s="5">
        <f t="shared" si="4"/>
        <v>0</v>
      </c>
      <c r="I20" s="4">
        <v>9</v>
      </c>
      <c r="J20" s="5">
        <f t="shared" si="5"/>
        <v>107</v>
      </c>
      <c r="K20" s="4">
        <v>23</v>
      </c>
      <c r="L20" s="5">
        <f t="shared" si="6"/>
        <v>64</v>
      </c>
      <c r="M20" s="17" t="str">
        <f t="shared" si="7"/>
        <v>np</v>
      </c>
      <c r="N20" s="18">
        <f t="shared" si="8"/>
        <v>0</v>
      </c>
      <c r="O20" s="16" t="e">
        <f>VLOOKUP($C20,'[2]Women''s Foil'!$C$4:$AS$116,O$1-2,FALSE)</f>
        <v>#N/A</v>
      </c>
      <c r="P20" s="17" t="str">
        <f t="shared" si="9"/>
        <v>np</v>
      </c>
      <c r="Q20" s="18">
        <f t="shared" si="10"/>
        <v>0</v>
      </c>
      <c r="R20" s="16" t="e">
        <f>VLOOKUP($C20,'[2]Women''s Foil'!$C$4:$AS$116,R$1-2,FALSE)</f>
        <v>#N/A</v>
      </c>
      <c r="S20" s="17" t="str">
        <f t="shared" si="11"/>
        <v>np</v>
      </c>
      <c r="T20" s="18">
        <f t="shared" si="12"/>
        <v>0</v>
      </c>
      <c r="U20" s="16" t="e">
        <f>VLOOKUP($C20,'[2]Women''s Foil'!$C$4:$AS$116,U$1-2,FALSE)</f>
        <v>#N/A</v>
      </c>
      <c r="V20" s="17" t="str">
        <f t="shared" si="13"/>
        <v>np</v>
      </c>
      <c r="W20" s="18">
        <f t="shared" si="14"/>
        <v>0</v>
      </c>
      <c r="X20" s="16" t="e">
        <f>VLOOKUP($C20,'[2]Women''s Foil'!$C$4:$AS$116,X$1-2,FALSE)</f>
        <v>#N/A</v>
      </c>
      <c r="Z20">
        <f>H20</f>
        <v>0</v>
      </c>
      <c r="AA20">
        <f>J20</f>
        <v>107</v>
      </c>
      <c r="AB20">
        <f>L20</f>
        <v>64</v>
      </c>
      <c r="AC20">
        <f>N20</f>
        <v>0</v>
      </c>
      <c r="AD20">
        <f>Q20</f>
        <v>0</v>
      </c>
      <c r="AE20">
        <f>T20</f>
        <v>0</v>
      </c>
      <c r="AF20">
        <f>W20</f>
        <v>0</v>
      </c>
      <c r="AH20" s="30"/>
    </row>
    <row r="21" spans="1:34" ht="13.5">
      <c r="A21" s="2" t="str">
        <f t="shared" si="0"/>
        <v>18</v>
      </c>
      <c r="B21" s="2" t="str">
        <f>IF(D21&gt;=U13Cutoff,"#"," ")</f>
        <v> </v>
      </c>
      <c r="C21" s="26" t="s">
        <v>27</v>
      </c>
      <c r="D21" s="1">
        <v>1988</v>
      </c>
      <c r="E21" s="3">
        <f t="shared" si="2"/>
        <v>127</v>
      </c>
      <c r="F21" s="3">
        <f t="shared" si="3"/>
        <v>127</v>
      </c>
      <c r="G21" s="4">
        <v>26</v>
      </c>
      <c r="H21" s="5">
        <f t="shared" si="4"/>
        <v>61</v>
      </c>
      <c r="I21" s="4" t="s">
        <v>5</v>
      </c>
      <c r="J21" s="5">
        <f t="shared" si="5"/>
        <v>0</v>
      </c>
      <c r="K21" s="4">
        <v>21</v>
      </c>
      <c r="L21" s="5">
        <f aca="true" t="shared" si="22" ref="L21:L36">IF(OR(K21&gt;=33,ISNUMBER(K21)=FALSE),0,VLOOKUP(K21,PointTable,L$3,TRUE))</f>
        <v>66</v>
      </c>
      <c r="M21" s="17" t="str">
        <f>IF(ISERROR(O21),"np",O21)</f>
        <v>np</v>
      </c>
      <c r="N21" s="18">
        <f aca="true" t="shared" si="23" ref="N21:N36">IF(OR(M21&gt;=33,ISNUMBER(M21)=FALSE),0,VLOOKUP(M21,PointTable,N$3,TRUE))</f>
        <v>0</v>
      </c>
      <c r="O21" s="16" t="e">
        <f>VLOOKUP($C21,'[2]Women''s Foil'!$C$4:$AS$116,O$1-2,FALSE)</f>
        <v>#N/A</v>
      </c>
      <c r="P21" s="17" t="str">
        <f>IF(ISERROR(R21),"np",R21)</f>
        <v>np</v>
      </c>
      <c r="Q21" s="18">
        <f t="shared" si="10"/>
        <v>0</v>
      </c>
      <c r="R21" s="16" t="e">
        <f>VLOOKUP($C21,'[2]Women''s Foil'!$C$4:$AS$116,R$1-2,FALSE)</f>
        <v>#N/A</v>
      </c>
      <c r="S21" s="17" t="str">
        <f>IF(ISERROR(U21),"np",U21)</f>
        <v>np</v>
      </c>
      <c r="T21" s="18">
        <f aca="true" t="shared" si="24" ref="T21:T36">IF(OR(S21&gt;=33,ISNUMBER(S21)=FALSE),0,VLOOKUP(S21,PointTable,T$3,TRUE))</f>
        <v>0</v>
      </c>
      <c r="U21" s="16" t="e">
        <f>VLOOKUP($C21,'[2]Women''s Foil'!$C$4:$AS$116,U$1-2,FALSE)</f>
        <v>#N/A</v>
      </c>
      <c r="V21" s="17" t="str">
        <f>IF(ISERROR(X21),"np",X21)</f>
        <v>np</v>
      </c>
      <c r="W21" s="18">
        <f aca="true" t="shared" si="25" ref="W21:W36">IF(OR(V21&gt;=33,ISNUMBER(V21)=FALSE),0,VLOOKUP(V21,PointTable,W$3,TRUE))</f>
        <v>0</v>
      </c>
      <c r="X21" s="16" t="e">
        <f>VLOOKUP($C21,'[2]Women''s Foil'!$C$4:$AS$116,X$1-2,FALSE)</f>
        <v>#N/A</v>
      </c>
      <c r="Z21">
        <f>H21</f>
        <v>61</v>
      </c>
      <c r="AA21">
        <f>J21</f>
        <v>0</v>
      </c>
      <c r="AB21">
        <f>L21</f>
        <v>66</v>
      </c>
      <c r="AC21">
        <f>N21</f>
        <v>0</v>
      </c>
      <c r="AD21">
        <f>Q21</f>
        <v>0</v>
      </c>
      <c r="AE21">
        <f>T21</f>
        <v>0</v>
      </c>
      <c r="AF21">
        <f>W21</f>
        <v>0</v>
      </c>
      <c r="AH21" s="30"/>
    </row>
    <row r="22" spans="1:34" ht="13.5">
      <c r="A22" s="2" t="str">
        <f t="shared" si="0"/>
        <v>19T</v>
      </c>
      <c r="B22" s="2" t="str">
        <f>IF(D22&gt;=U13Cutoff,"#"," ")</f>
        <v> </v>
      </c>
      <c r="C22" s="26" t="s">
        <v>103</v>
      </c>
      <c r="D22" s="1">
        <v>1987</v>
      </c>
      <c r="E22" s="3">
        <f t="shared" si="2"/>
        <v>124</v>
      </c>
      <c r="F22" s="3">
        <f t="shared" si="3"/>
        <v>124</v>
      </c>
      <c r="G22" s="4">
        <v>32</v>
      </c>
      <c r="H22" s="5">
        <f t="shared" si="4"/>
        <v>55</v>
      </c>
      <c r="I22" s="4">
        <v>18</v>
      </c>
      <c r="J22" s="5">
        <f t="shared" si="5"/>
        <v>69</v>
      </c>
      <c r="K22" s="4" t="s">
        <v>5</v>
      </c>
      <c r="L22" s="5">
        <f t="shared" si="22"/>
        <v>0</v>
      </c>
      <c r="M22" s="17" t="str">
        <f>IF(ISERROR(O22),"np",O22)</f>
        <v>np</v>
      </c>
      <c r="N22" s="18">
        <f t="shared" si="23"/>
        <v>0</v>
      </c>
      <c r="O22" s="16" t="e">
        <f>VLOOKUP($C22,'[2]Women''s Foil'!$C$4:$AS$116,O$1-2,FALSE)</f>
        <v>#N/A</v>
      </c>
      <c r="P22" s="17" t="str">
        <f>IF(ISERROR(R22),"np",R22)</f>
        <v>np</v>
      </c>
      <c r="Q22" s="18">
        <f t="shared" si="10"/>
        <v>0</v>
      </c>
      <c r="R22" s="16" t="e">
        <f>VLOOKUP($C22,'[2]Women''s Foil'!$C$4:$AS$116,R$1-2,FALSE)</f>
        <v>#N/A</v>
      </c>
      <c r="S22" s="17" t="str">
        <f>IF(ISERROR(U22),"np",U22)</f>
        <v>np</v>
      </c>
      <c r="T22" s="18">
        <f t="shared" si="24"/>
        <v>0</v>
      </c>
      <c r="U22" s="16" t="e">
        <f>VLOOKUP($C22,'[2]Women''s Foil'!$C$4:$AS$116,U$1-2,FALSE)</f>
        <v>#N/A</v>
      </c>
      <c r="V22" s="17" t="str">
        <f>IF(ISERROR(X22),"np",X22)</f>
        <v>np</v>
      </c>
      <c r="W22" s="18">
        <f t="shared" si="25"/>
        <v>0</v>
      </c>
      <c r="X22" s="16" t="e">
        <f>VLOOKUP($C22,'[2]Women''s Foil'!$C$4:$AS$116,X$1-2,FALSE)</f>
        <v>#N/A</v>
      </c>
      <c r="Z22">
        <f>H22</f>
        <v>55</v>
      </c>
      <c r="AA22">
        <f>J22</f>
        <v>69</v>
      </c>
      <c r="AB22">
        <f>L22</f>
        <v>0</v>
      </c>
      <c r="AC22">
        <f>N22</f>
        <v>0</v>
      </c>
      <c r="AD22">
        <f>Q22</f>
        <v>0</v>
      </c>
      <c r="AE22">
        <f>T22</f>
        <v>0</v>
      </c>
      <c r="AF22">
        <f>W22</f>
        <v>0</v>
      </c>
      <c r="AH22" s="30"/>
    </row>
    <row r="23" spans="1:34" ht="13.5">
      <c r="A23" s="2" t="str">
        <f t="shared" si="0"/>
        <v>19T</v>
      </c>
      <c r="B23" s="2" t="str">
        <f t="shared" si="1"/>
        <v> </v>
      </c>
      <c r="C23" s="26" t="s">
        <v>45</v>
      </c>
      <c r="D23" s="1">
        <v>1988</v>
      </c>
      <c r="E23" s="3">
        <f t="shared" si="2"/>
        <v>124</v>
      </c>
      <c r="F23" s="3">
        <f t="shared" si="3"/>
        <v>124</v>
      </c>
      <c r="G23" s="4">
        <v>30</v>
      </c>
      <c r="H23" s="5">
        <f t="shared" si="4"/>
        <v>57</v>
      </c>
      <c r="I23" s="4">
        <v>20</v>
      </c>
      <c r="J23" s="5">
        <f t="shared" si="5"/>
        <v>67</v>
      </c>
      <c r="K23" s="4" t="s">
        <v>5</v>
      </c>
      <c r="L23" s="5">
        <f t="shared" si="22"/>
        <v>0</v>
      </c>
      <c r="M23" s="17" t="str">
        <f>IF(ISERROR(O23),"np",O23)</f>
        <v>np</v>
      </c>
      <c r="N23" s="18">
        <f t="shared" si="23"/>
        <v>0</v>
      </c>
      <c r="O23" s="16" t="e">
        <f>VLOOKUP($C23,'[2]Women''s Foil'!$C$4:$AS$116,O$1-2,FALSE)</f>
        <v>#N/A</v>
      </c>
      <c r="P23" s="17" t="str">
        <f>IF(ISERROR(R23),"np",R23)</f>
        <v>np</v>
      </c>
      <c r="Q23" s="18">
        <f t="shared" si="10"/>
        <v>0</v>
      </c>
      <c r="R23" s="16" t="e">
        <f>VLOOKUP($C23,'[2]Women''s Foil'!$C$4:$AS$116,R$1-2,FALSE)</f>
        <v>#N/A</v>
      </c>
      <c r="S23" s="17" t="str">
        <f>IF(ISERROR(U23),"np",U23)</f>
        <v>np</v>
      </c>
      <c r="T23" s="18">
        <f t="shared" si="24"/>
        <v>0</v>
      </c>
      <c r="U23" s="16" t="e">
        <f>VLOOKUP($C23,'[2]Women''s Foil'!$C$4:$AS$116,U$1-2,FALSE)</f>
        <v>#N/A</v>
      </c>
      <c r="V23" s="17" t="str">
        <f>IF(ISERROR(X23),"np",X23)</f>
        <v>np</v>
      </c>
      <c r="W23" s="18">
        <f t="shared" si="25"/>
        <v>0</v>
      </c>
      <c r="X23" s="16" t="e">
        <f>VLOOKUP($C23,'[2]Women''s Foil'!$C$4:$AS$116,X$1-2,FALSE)</f>
        <v>#N/A</v>
      </c>
      <c r="Z23">
        <f>H23</f>
        <v>57</v>
      </c>
      <c r="AA23">
        <f>J23</f>
        <v>67</v>
      </c>
      <c r="AB23">
        <f>L23</f>
        <v>0</v>
      </c>
      <c r="AC23">
        <f>N23</f>
        <v>0</v>
      </c>
      <c r="AD23">
        <f>Q23</f>
        <v>0</v>
      </c>
      <c r="AE23">
        <f>T23</f>
        <v>0</v>
      </c>
      <c r="AF23">
        <f>W23</f>
        <v>0</v>
      </c>
      <c r="AH23" s="30"/>
    </row>
    <row r="24" spans="1:34" ht="13.5">
      <c r="A24" s="2" t="str">
        <f t="shared" si="0"/>
        <v>21</v>
      </c>
      <c r="B24" s="2" t="str">
        <f t="shared" si="1"/>
        <v> </v>
      </c>
      <c r="C24" s="26" t="s">
        <v>210</v>
      </c>
      <c r="D24" s="1">
        <v>1988</v>
      </c>
      <c r="E24" s="3">
        <f t="shared" si="2"/>
        <v>122</v>
      </c>
      <c r="F24" s="3">
        <f t="shared" si="3"/>
        <v>122</v>
      </c>
      <c r="G24" s="4" t="s">
        <v>5</v>
      </c>
      <c r="H24" s="5">
        <f t="shared" si="4"/>
        <v>0</v>
      </c>
      <c r="I24" s="4">
        <v>30</v>
      </c>
      <c r="J24" s="5">
        <f t="shared" si="5"/>
        <v>57</v>
      </c>
      <c r="K24" s="4">
        <v>22</v>
      </c>
      <c r="L24" s="5">
        <f t="shared" si="22"/>
        <v>65</v>
      </c>
      <c r="M24" s="17" t="str">
        <f t="shared" si="7"/>
        <v>np</v>
      </c>
      <c r="N24" s="18">
        <f t="shared" si="23"/>
        <v>0</v>
      </c>
      <c r="O24" s="16" t="e">
        <f>VLOOKUP($C24,'[2]Women''s Foil'!$C$4:$AS$116,O$1-2,FALSE)</f>
        <v>#N/A</v>
      </c>
      <c r="P24" s="17" t="str">
        <f t="shared" si="9"/>
        <v>np</v>
      </c>
      <c r="Q24" s="18">
        <f t="shared" si="10"/>
        <v>0</v>
      </c>
      <c r="R24" s="16" t="e">
        <f>VLOOKUP($C24,'[2]Women''s Foil'!$C$4:$AS$116,R$1-2,FALSE)</f>
        <v>#N/A</v>
      </c>
      <c r="S24" s="17" t="str">
        <f t="shared" si="11"/>
        <v>np</v>
      </c>
      <c r="T24" s="18">
        <f t="shared" si="24"/>
        <v>0</v>
      </c>
      <c r="U24" s="16" t="e">
        <f>VLOOKUP($C24,'[2]Women''s Foil'!$C$4:$AS$116,U$1-2,FALSE)</f>
        <v>#N/A</v>
      </c>
      <c r="V24" s="17" t="str">
        <f t="shared" si="13"/>
        <v>np</v>
      </c>
      <c r="W24" s="18">
        <f t="shared" si="25"/>
        <v>0</v>
      </c>
      <c r="X24" s="16" t="e">
        <f>VLOOKUP($C24,'[2]Women''s Foil'!$C$4:$AS$116,X$1-2,FALSE)</f>
        <v>#N/A</v>
      </c>
      <c r="Z24">
        <f aca="true" t="shared" si="26" ref="Z24:Z31">H24</f>
        <v>0</v>
      </c>
      <c r="AA24">
        <f aca="true" t="shared" si="27" ref="AA24:AA31">J24</f>
        <v>57</v>
      </c>
      <c r="AB24">
        <f aca="true" t="shared" si="28" ref="AB24:AB31">L24</f>
        <v>65</v>
      </c>
      <c r="AC24">
        <f aca="true" t="shared" si="29" ref="AC24:AC31">N24</f>
        <v>0</v>
      </c>
      <c r="AD24">
        <f aca="true" t="shared" si="30" ref="AD24:AD31">Q24</f>
        <v>0</v>
      </c>
      <c r="AE24">
        <f aca="true" t="shared" si="31" ref="AE24:AE31">T24</f>
        <v>0</v>
      </c>
      <c r="AF24">
        <f aca="true" t="shared" si="32" ref="AF24:AF31">W24</f>
        <v>0</v>
      </c>
      <c r="AH24" s="30"/>
    </row>
    <row r="25" spans="1:34" ht="13.5">
      <c r="A25" s="2" t="str">
        <f t="shared" si="0"/>
        <v>22</v>
      </c>
      <c r="B25" s="2" t="str">
        <f t="shared" si="1"/>
        <v> </v>
      </c>
      <c r="C25" s="34" t="s">
        <v>99</v>
      </c>
      <c r="D25" s="35">
        <v>1987</v>
      </c>
      <c r="E25" s="3">
        <f t="shared" si="2"/>
        <v>121</v>
      </c>
      <c r="F25" s="3">
        <f t="shared" si="3"/>
        <v>121</v>
      </c>
      <c r="G25" s="4">
        <v>27</v>
      </c>
      <c r="H25" s="5">
        <f t="shared" si="4"/>
        <v>60</v>
      </c>
      <c r="I25" s="4">
        <v>26</v>
      </c>
      <c r="J25" s="5">
        <f t="shared" si="5"/>
        <v>61</v>
      </c>
      <c r="K25" s="4" t="s">
        <v>5</v>
      </c>
      <c r="L25" s="5">
        <f t="shared" si="22"/>
        <v>0</v>
      </c>
      <c r="M25" s="17" t="str">
        <f t="shared" si="7"/>
        <v>np</v>
      </c>
      <c r="N25" s="18">
        <f t="shared" si="23"/>
        <v>0</v>
      </c>
      <c r="O25" s="16" t="e">
        <f>VLOOKUP($C25,'[2]Women''s Foil'!$C$4:$AS$116,O$1-2,FALSE)</f>
        <v>#N/A</v>
      </c>
      <c r="P25" s="17" t="str">
        <f t="shared" si="9"/>
        <v>np</v>
      </c>
      <c r="Q25" s="18">
        <f t="shared" si="10"/>
        <v>0</v>
      </c>
      <c r="R25" s="16" t="e">
        <f>VLOOKUP($C25,'[2]Women''s Foil'!$C$4:$AS$116,R$1-2,FALSE)</f>
        <v>#N/A</v>
      </c>
      <c r="S25" s="17" t="str">
        <f t="shared" si="11"/>
        <v>np</v>
      </c>
      <c r="T25" s="18">
        <f t="shared" si="24"/>
        <v>0</v>
      </c>
      <c r="U25" s="16" t="e">
        <f>VLOOKUP($C25,'[2]Women''s Foil'!$C$4:$AS$116,U$1-2,FALSE)</f>
        <v>#N/A</v>
      </c>
      <c r="V25" s="17" t="str">
        <f t="shared" si="13"/>
        <v>np</v>
      </c>
      <c r="W25" s="18">
        <f t="shared" si="25"/>
        <v>0</v>
      </c>
      <c r="X25" s="16" t="e">
        <f>VLOOKUP($C25,'[2]Women''s Foil'!$C$4:$AS$116,X$1-2,FALSE)</f>
        <v>#N/A</v>
      </c>
      <c r="Z25">
        <f t="shared" si="26"/>
        <v>60</v>
      </c>
      <c r="AA25">
        <f t="shared" si="27"/>
        <v>61</v>
      </c>
      <c r="AB25">
        <f t="shared" si="28"/>
        <v>0</v>
      </c>
      <c r="AC25">
        <f t="shared" si="29"/>
        <v>0</v>
      </c>
      <c r="AD25">
        <f t="shared" si="30"/>
        <v>0</v>
      </c>
      <c r="AE25">
        <f t="shared" si="31"/>
        <v>0</v>
      </c>
      <c r="AF25">
        <f t="shared" si="32"/>
        <v>0</v>
      </c>
      <c r="AH25" s="30"/>
    </row>
    <row r="26" spans="1:34" ht="13.5">
      <c r="A26" s="2" t="str">
        <f t="shared" si="0"/>
        <v>23</v>
      </c>
      <c r="B26" s="2" t="str">
        <f t="shared" si="1"/>
        <v> </v>
      </c>
      <c r="C26" s="26" t="s">
        <v>98</v>
      </c>
      <c r="D26" s="1">
        <v>1988</v>
      </c>
      <c r="E26" s="3">
        <f t="shared" si="2"/>
        <v>119</v>
      </c>
      <c r="F26" s="3">
        <f t="shared" si="3"/>
        <v>119</v>
      </c>
      <c r="G26" s="4" t="s">
        <v>5</v>
      </c>
      <c r="H26" s="5">
        <f t="shared" si="4"/>
        <v>0</v>
      </c>
      <c r="I26" s="4">
        <v>31</v>
      </c>
      <c r="J26" s="5">
        <f t="shared" si="5"/>
        <v>56</v>
      </c>
      <c r="K26" s="4">
        <v>24</v>
      </c>
      <c r="L26" s="5">
        <f t="shared" si="22"/>
        <v>63</v>
      </c>
      <c r="M26" s="17" t="str">
        <f t="shared" si="7"/>
        <v>np</v>
      </c>
      <c r="N26" s="18">
        <f t="shared" si="23"/>
        <v>0</v>
      </c>
      <c r="O26" s="16" t="e">
        <f>VLOOKUP($C26,'[2]Women''s Foil'!$C$4:$AS$116,O$1-2,FALSE)</f>
        <v>#N/A</v>
      </c>
      <c r="P26" s="17" t="str">
        <f t="shared" si="9"/>
        <v>np</v>
      </c>
      <c r="Q26" s="18">
        <f t="shared" si="10"/>
        <v>0</v>
      </c>
      <c r="R26" s="16" t="e">
        <f>VLOOKUP($C26,'[2]Women''s Foil'!$C$4:$AS$116,R$1-2,FALSE)</f>
        <v>#N/A</v>
      </c>
      <c r="S26" s="17" t="str">
        <f t="shared" si="11"/>
        <v>np</v>
      </c>
      <c r="T26" s="18">
        <f t="shared" si="24"/>
        <v>0</v>
      </c>
      <c r="U26" s="16" t="e">
        <f>VLOOKUP($C26,'[2]Women''s Foil'!$C$4:$AS$116,U$1-2,FALSE)</f>
        <v>#N/A</v>
      </c>
      <c r="V26" s="17" t="str">
        <f t="shared" si="13"/>
        <v>np</v>
      </c>
      <c r="W26" s="18">
        <f t="shared" si="25"/>
        <v>0</v>
      </c>
      <c r="X26" s="16" t="e">
        <f>VLOOKUP($C26,'[2]Women''s Foil'!$C$4:$AS$116,X$1-2,FALSE)</f>
        <v>#N/A</v>
      </c>
      <c r="Z26">
        <f t="shared" si="26"/>
        <v>0</v>
      </c>
      <c r="AA26">
        <f t="shared" si="27"/>
        <v>56</v>
      </c>
      <c r="AB26">
        <f t="shared" si="28"/>
        <v>63</v>
      </c>
      <c r="AC26">
        <f t="shared" si="29"/>
        <v>0</v>
      </c>
      <c r="AD26">
        <f t="shared" si="30"/>
        <v>0</v>
      </c>
      <c r="AE26">
        <f t="shared" si="31"/>
        <v>0</v>
      </c>
      <c r="AF26">
        <f t="shared" si="32"/>
        <v>0</v>
      </c>
      <c r="AH26" s="30"/>
    </row>
    <row r="27" spans="1:34" ht="13.5">
      <c r="A27" s="2" t="str">
        <f t="shared" si="0"/>
        <v>24</v>
      </c>
      <c r="B27" s="2" t="str">
        <f t="shared" si="1"/>
        <v>#</v>
      </c>
      <c r="C27" s="26" t="s">
        <v>74</v>
      </c>
      <c r="D27" s="1">
        <v>1990</v>
      </c>
      <c r="E27" s="3">
        <f t="shared" si="2"/>
        <v>118</v>
      </c>
      <c r="F27" s="3">
        <f t="shared" si="3"/>
        <v>118</v>
      </c>
      <c r="G27" s="4" t="s">
        <v>5</v>
      </c>
      <c r="H27" s="5">
        <f t="shared" si="4"/>
        <v>0</v>
      </c>
      <c r="I27" s="4">
        <v>27</v>
      </c>
      <c r="J27" s="5">
        <f t="shared" si="5"/>
        <v>60</v>
      </c>
      <c r="K27" s="4">
        <v>29</v>
      </c>
      <c r="L27" s="5">
        <f t="shared" si="22"/>
        <v>58</v>
      </c>
      <c r="M27" s="17" t="str">
        <f t="shared" si="7"/>
        <v>np</v>
      </c>
      <c r="N27" s="18">
        <f t="shared" si="23"/>
        <v>0</v>
      </c>
      <c r="O27" s="16" t="e">
        <f>VLOOKUP($C27,'[2]Women''s Foil'!$C$4:$AS$116,O$1-2,FALSE)</f>
        <v>#N/A</v>
      </c>
      <c r="P27" s="17" t="str">
        <f t="shared" si="9"/>
        <v>np</v>
      </c>
      <c r="Q27" s="18">
        <f t="shared" si="10"/>
        <v>0</v>
      </c>
      <c r="R27" s="16" t="e">
        <f>VLOOKUP($C27,'[2]Women''s Foil'!$C$4:$AS$116,R$1-2,FALSE)</f>
        <v>#N/A</v>
      </c>
      <c r="S27" s="17" t="str">
        <f t="shared" si="11"/>
        <v>np</v>
      </c>
      <c r="T27" s="18">
        <f t="shared" si="24"/>
        <v>0</v>
      </c>
      <c r="U27" s="16" t="e">
        <f>VLOOKUP($C27,'[2]Women''s Foil'!$C$4:$AS$116,U$1-2,FALSE)</f>
        <v>#N/A</v>
      </c>
      <c r="V27" s="17" t="str">
        <f t="shared" si="13"/>
        <v>np</v>
      </c>
      <c r="W27" s="18">
        <f t="shared" si="25"/>
        <v>0</v>
      </c>
      <c r="X27" s="16" t="e">
        <f>VLOOKUP($C27,'[2]Women''s Foil'!$C$4:$AS$116,X$1-2,FALSE)</f>
        <v>#N/A</v>
      </c>
      <c r="Z27">
        <f t="shared" si="26"/>
        <v>0</v>
      </c>
      <c r="AA27">
        <f t="shared" si="27"/>
        <v>60</v>
      </c>
      <c r="AB27">
        <f t="shared" si="28"/>
        <v>58</v>
      </c>
      <c r="AC27">
        <f t="shared" si="29"/>
        <v>0</v>
      </c>
      <c r="AD27">
        <f t="shared" si="30"/>
        <v>0</v>
      </c>
      <c r="AE27">
        <f t="shared" si="31"/>
        <v>0</v>
      </c>
      <c r="AF27">
        <f t="shared" si="32"/>
        <v>0</v>
      </c>
      <c r="AH27" s="30"/>
    </row>
    <row r="28" spans="1:34" ht="13.5">
      <c r="A28" s="2" t="str">
        <f t="shared" si="0"/>
        <v>25</v>
      </c>
      <c r="B28" s="2" t="str">
        <f t="shared" si="1"/>
        <v> </v>
      </c>
      <c r="C28" s="26" t="s">
        <v>97</v>
      </c>
      <c r="D28" s="1">
        <v>1987</v>
      </c>
      <c r="E28" s="3">
        <f t="shared" si="2"/>
        <v>101</v>
      </c>
      <c r="F28" s="3">
        <f t="shared" si="3"/>
        <v>101</v>
      </c>
      <c r="G28" s="4" t="s">
        <v>5</v>
      </c>
      <c r="H28" s="5">
        <f t="shared" si="4"/>
        <v>0</v>
      </c>
      <c r="I28" s="4">
        <v>15</v>
      </c>
      <c r="J28" s="5">
        <f t="shared" si="5"/>
        <v>101</v>
      </c>
      <c r="K28" s="4" t="s">
        <v>5</v>
      </c>
      <c r="L28" s="5">
        <f t="shared" si="22"/>
        <v>0</v>
      </c>
      <c r="M28" s="17" t="str">
        <f t="shared" si="7"/>
        <v>np</v>
      </c>
      <c r="N28" s="18">
        <f t="shared" si="23"/>
        <v>0</v>
      </c>
      <c r="O28" s="16" t="e">
        <f>VLOOKUP($C28,'[2]Women''s Foil'!$C$4:$AS$116,O$1-2,FALSE)</f>
        <v>#N/A</v>
      </c>
      <c r="P28" s="17" t="str">
        <f t="shared" si="9"/>
        <v>np</v>
      </c>
      <c r="Q28" s="18">
        <f t="shared" si="10"/>
        <v>0</v>
      </c>
      <c r="R28" s="16" t="e">
        <f>VLOOKUP($C28,'[2]Women''s Foil'!$C$4:$AS$116,R$1-2,FALSE)</f>
        <v>#N/A</v>
      </c>
      <c r="S28" s="17" t="str">
        <f t="shared" si="11"/>
        <v>np</v>
      </c>
      <c r="T28" s="18">
        <f t="shared" si="24"/>
        <v>0</v>
      </c>
      <c r="U28" s="16" t="e">
        <f>VLOOKUP($C28,'[2]Women''s Foil'!$C$4:$AS$116,U$1-2,FALSE)</f>
        <v>#N/A</v>
      </c>
      <c r="V28" s="17" t="str">
        <f t="shared" si="13"/>
        <v>np</v>
      </c>
      <c r="W28" s="18">
        <f t="shared" si="25"/>
        <v>0</v>
      </c>
      <c r="X28" s="16" t="e">
        <f>VLOOKUP($C28,'[2]Women''s Foil'!$C$4:$AS$116,X$1-2,FALSE)</f>
        <v>#N/A</v>
      </c>
      <c r="Z28">
        <f t="shared" si="26"/>
        <v>0</v>
      </c>
      <c r="AA28">
        <f t="shared" si="27"/>
        <v>101</v>
      </c>
      <c r="AB28">
        <f t="shared" si="28"/>
        <v>0</v>
      </c>
      <c r="AC28">
        <f t="shared" si="29"/>
        <v>0</v>
      </c>
      <c r="AD28">
        <f t="shared" si="30"/>
        <v>0</v>
      </c>
      <c r="AE28">
        <f t="shared" si="31"/>
        <v>0</v>
      </c>
      <c r="AF28">
        <f t="shared" si="32"/>
        <v>0</v>
      </c>
      <c r="AH28" s="30"/>
    </row>
    <row r="29" spans="1:34" ht="13.5">
      <c r="A29" s="2" t="str">
        <f t="shared" si="0"/>
        <v>26</v>
      </c>
      <c r="B29" s="2" t="str">
        <f t="shared" si="1"/>
        <v>#</v>
      </c>
      <c r="C29" s="26" t="s">
        <v>211</v>
      </c>
      <c r="D29" s="1">
        <v>1989</v>
      </c>
      <c r="E29" s="3">
        <f t="shared" si="2"/>
        <v>68</v>
      </c>
      <c r="F29" s="3">
        <f t="shared" si="3"/>
        <v>68</v>
      </c>
      <c r="G29" s="4" t="s">
        <v>5</v>
      </c>
      <c r="H29" s="5">
        <f t="shared" si="4"/>
        <v>0</v>
      </c>
      <c r="I29" s="4">
        <v>19</v>
      </c>
      <c r="J29" s="5">
        <f t="shared" si="5"/>
        <v>68</v>
      </c>
      <c r="K29" s="4" t="s">
        <v>5</v>
      </c>
      <c r="L29" s="5">
        <f t="shared" si="22"/>
        <v>0</v>
      </c>
      <c r="M29" s="17" t="str">
        <f t="shared" si="7"/>
        <v>np</v>
      </c>
      <c r="N29" s="18">
        <f t="shared" si="23"/>
        <v>0</v>
      </c>
      <c r="O29" s="16" t="e">
        <f>VLOOKUP($C29,'[2]Women''s Foil'!$C$4:$AS$116,O$1-2,FALSE)</f>
        <v>#N/A</v>
      </c>
      <c r="P29" s="17" t="str">
        <f t="shared" si="9"/>
        <v>np</v>
      </c>
      <c r="Q29" s="18">
        <f t="shared" si="10"/>
        <v>0</v>
      </c>
      <c r="R29" s="16" t="e">
        <f>VLOOKUP($C29,'[2]Women''s Foil'!$C$4:$AS$116,R$1-2,FALSE)</f>
        <v>#N/A</v>
      </c>
      <c r="S29" s="17" t="str">
        <f t="shared" si="11"/>
        <v>np</v>
      </c>
      <c r="T29" s="18">
        <f t="shared" si="24"/>
        <v>0</v>
      </c>
      <c r="U29" s="16" t="e">
        <f>VLOOKUP($C29,'[2]Women''s Foil'!$C$4:$AS$116,U$1-2,FALSE)</f>
        <v>#N/A</v>
      </c>
      <c r="V29" s="17" t="str">
        <f t="shared" si="13"/>
        <v>np</v>
      </c>
      <c r="W29" s="18">
        <f t="shared" si="25"/>
        <v>0</v>
      </c>
      <c r="X29" s="16" t="e">
        <f>VLOOKUP($C29,'[2]Women''s Foil'!$C$4:$AS$116,X$1-2,FALSE)</f>
        <v>#N/A</v>
      </c>
      <c r="Z29">
        <f t="shared" si="26"/>
        <v>0</v>
      </c>
      <c r="AA29">
        <f t="shared" si="27"/>
        <v>68</v>
      </c>
      <c r="AB29">
        <f t="shared" si="28"/>
        <v>0</v>
      </c>
      <c r="AC29">
        <f t="shared" si="29"/>
        <v>0</v>
      </c>
      <c r="AD29">
        <f t="shared" si="30"/>
        <v>0</v>
      </c>
      <c r="AE29">
        <f t="shared" si="31"/>
        <v>0</v>
      </c>
      <c r="AF29">
        <f t="shared" si="32"/>
        <v>0</v>
      </c>
      <c r="AH29" s="30"/>
    </row>
    <row r="30" spans="1:34" ht="13.5">
      <c r="A30" s="2" t="str">
        <f t="shared" si="0"/>
        <v>27</v>
      </c>
      <c r="B30" s="2" t="str">
        <f t="shared" si="1"/>
        <v> </v>
      </c>
      <c r="C30" s="26" t="s">
        <v>120</v>
      </c>
      <c r="D30" s="1">
        <v>1988</v>
      </c>
      <c r="E30" s="3">
        <f t="shared" si="2"/>
        <v>67</v>
      </c>
      <c r="F30" s="3">
        <f t="shared" si="3"/>
        <v>67</v>
      </c>
      <c r="G30" s="4" t="s">
        <v>5</v>
      </c>
      <c r="H30" s="5">
        <f t="shared" si="4"/>
        <v>0</v>
      </c>
      <c r="I30" s="4" t="s">
        <v>5</v>
      </c>
      <c r="J30" s="5">
        <f t="shared" si="5"/>
        <v>0</v>
      </c>
      <c r="K30" s="4">
        <v>20</v>
      </c>
      <c r="L30" s="5">
        <f t="shared" si="22"/>
        <v>67</v>
      </c>
      <c r="M30" s="17" t="str">
        <f t="shared" si="7"/>
        <v>np</v>
      </c>
      <c r="N30" s="18">
        <f t="shared" si="23"/>
        <v>0</v>
      </c>
      <c r="O30" s="16" t="e">
        <f>VLOOKUP($C30,'[2]Women''s Foil'!$C$4:$AS$116,O$1-2,FALSE)</f>
        <v>#N/A</v>
      </c>
      <c r="P30" s="17" t="str">
        <f t="shared" si="9"/>
        <v>np</v>
      </c>
      <c r="Q30" s="18">
        <f t="shared" si="10"/>
        <v>0</v>
      </c>
      <c r="R30" s="16" t="e">
        <f>VLOOKUP($C30,'[2]Women''s Foil'!$C$4:$AS$116,R$1-2,FALSE)</f>
        <v>#N/A</v>
      </c>
      <c r="S30" s="17" t="str">
        <f t="shared" si="11"/>
        <v>np</v>
      </c>
      <c r="T30" s="18">
        <f t="shared" si="24"/>
        <v>0</v>
      </c>
      <c r="U30" s="16" t="e">
        <f>VLOOKUP($C30,'[2]Women''s Foil'!$C$4:$AS$116,U$1-2,FALSE)</f>
        <v>#N/A</v>
      </c>
      <c r="V30" s="17" t="str">
        <f t="shared" si="13"/>
        <v>np</v>
      </c>
      <c r="W30" s="18">
        <f t="shared" si="25"/>
        <v>0</v>
      </c>
      <c r="X30" s="16" t="e">
        <f>VLOOKUP($C30,'[2]Women''s Foil'!$C$4:$AS$116,X$1-2,FALSE)</f>
        <v>#N/A</v>
      </c>
      <c r="Z30">
        <f t="shared" si="26"/>
        <v>0</v>
      </c>
      <c r="AA30">
        <f t="shared" si="27"/>
        <v>0</v>
      </c>
      <c r="AB30">
        <f t="shared" si="28"/>
        <v>67</v>
      </c>
      <c r="AC30">
        <f t="shared" si="29"/>
        <v>0</v>
      </c>
      <c r="AD30">
        <f t="shared" si="30"/>
        <v>0</v>
      </c>
      <c r="AE30">
        <f t="shared" si="31"/>
        <v>0</v>
      </c>
      <c r="AF30">
        <f t="shared" si="32"/>
        <v>0</v>
      </c>
      <c r="AH30" s="30"/>
    </row>
    <row r="31" spans="1:34" ht="13.5">
      <c r="A31" s="2" t="str">
        <f t="shared" si="0"/>
        <v>28</v>
      </c>
      <c r="B31" s="2" t="str">
        <f t="shared" si="1"/>
        <v> </v>
      </c>
      <c r="C31" s="26" t="s">
        <v>78</v>
      </c>
      <c r="D31" s="1">
        <v>1988</v>
      </c>
      <c r="E31" s="3">
        <f t="shared" si="2"/>
        <v>65</v>
      </c>
      <c r="F31" s="3">
        <f t="shared" si="3"/>
        <v>65</v>
      </c>
      <c r="G31" s="4">
        <v>22</v>
      </c>
      <c r="H31" s="5">
        <f t="shared" si="4"/>
        <v>65</v>
      </c>
      <c r="I31" s="4" t="s">
        <v>5</v>
      </c>
      <c r="J31" s="5">
        <f t="shared" si="5"/>
        <v>0</v>
      </c>
      <c r="K31" s="4" t="s">
        <v>5</v>
      </c>
      <c r="L31" s="5">
        <f t="shared" si="22"/>
        <v>0</v>
      </c>
      <c r="M31" s="17" t="str">
        <f t="shared" si="7"/>
        <v>np</v>
      </c>
      <c r="N31" s="18">
        <f t="shared" si="23"/>
        <v>0</v>
      </c>
      <c r="O31" s="16" t="e">
        <f>VLOOKUP($C31,'[2]Women''s Foil'!$C$4:$AS$116,O$1-2,FALSE)</f>
        <v>#N/A</v>
      </c>
      <c r="P31" s="17" t="str">
        <f t="shared" si="9"/>
        <v>np</v>
      </c>
      <c r="Q31" s="18">
        <f t="shared" si="10"/>
        <v>0</v>
      </c>
      <c r="R31" s="16" t="e">
        <f>VLOOKUP($C31,'[2]Women''s Foil'!$C$4:$AS$116,R$1-2,FALSE)</f>
        <v>#N/A</v>
      </c>
      <c r="S31" s="17" t="str">
        <f t="shared" si="11"/>
        <v>np</v>
      </c>
      <c r="T31" s="18">
        <f t="shared" si="24"/>
        <v>0</v>
      </c>
      <c r="U31" s="16" t="e">
        <f>VLOOKUP($C31,'[2]Women''s Foil'!$C$4:$AS$116,U$1-2,FALSE)</f>
        <v>#N/A</v>
      </c>
      <c r="V31" s="17" t="str">
        <f t="shared" si="13"/>
        <v>np</v>
      </c>
      <c r="W31" s="18">
        <f t="shared" si="25"/>
        <v>0</v>
      </c>
      <c r="X31" s="16" t="e">
        <f>VLOOKUP($C31,'[2]Women''s Foil'!$C$4:$AS$116,X$1-2,FALSE)</f>
        <v>#N/A</v>
      </c>
      <c r="Z31">
        <f t="shared" si="26"/>
        <v>65</v>
      </c>
      <c r="AA31">
        <f t="shared" si="27"/>
        <v>0</v>
      </c>
      <c r="AB31">
        <f t="shared" si="28"/>
        <v>0</v>
      </c>
      <c r="AC31">
        <f t="shared" si="29"/>
        <v>0</v>
      </c>
      <c r="AD31">
        <f t="shared" si="30"/>
        <v>0</v>
      </c>
      <c r="AE31">
        <f t="shared" si="31"/>
        <v>0</v>
      </c>
      <c r="AF31">
        <f t="shared" si="32"/>
        <v>0</v>
      </c>
      <c r="AH31" s="30"/>
    </row>
    <row r="32" spans="1:34" ht="13.5">
      <c r="A32" s="2" t="str">
        <f t="shared" si="0"/>
        <v>29</v>
      </c>
      <c r="B32" s="2" t="str">
        <f t="shared" si="1"/>
        <v> </v>
      </c>
      <c r="C32" s="26" t="s">
        <v>276</v>
      </c>
      <c r="D32" s="1">
        <v>1988</v>
      </c>
      <c r="E32" s="3">
        <f t="shared" si="2"/>
        <v>61.5</v>
      </c>
      <c r="F32" s="3">
        <f t="shared" si="3"/>
        <v>61.5</v>
      </c>
      <c r="G32" s="4" t="s">
        <v>5</v>
      </c>
      <c r="H32" s="5">
        <f t="shared" si="4"/>
        <v>0</v>
      </c>
      <c r="I32" s="4" t="s">
        <v>5</v>
      </c>
      <c r="J32" s="5">
        <f t="shared" si="5"/>
        <v>0</v>
      </c>
      <c r="K32" s="4">
        <v>25.5</v>
      </c>
      <c r="L32" s="5">
        <f t="shared" si="22"/>
        <v>61.5</v>
      </c>
      <c r="M32" s="17" t="str">
        <f t="shared" si="7"/>
        <v>np</v>
      </c>
      <c r="N32" s="18">
        <f t="shared" si="23"/>
        <v>0</v>
      </c>
      <c r="O32" s="16" t="e">
        <f>VLOOKUP($C32,'[2]Women''s Foil'!$C$4:$AS$116,O$1-2,FALSE)</f>
        <v>#N/A</v>
      </c>
      <c r="P32" s="17" t="str">
        <f t="shared" si="9"/>
        <v>np</v>
      </c>
      <c r="Q32" s="18">
        <f t="shared" si="10"/>
        <v>0</v>
      </c>
      <c r="R32" s="16" t="e">
        <f>VLOOKUP($C32,'[2]Women''s Foil'!$C$4:$AS$116,R$1-2,FALSE)</f>
        <v>#N/A</v>
      </c>
      <c r="S32" s="17" t="str">
        <f t="shared" si="11"/>
        <v>np</v>
      </c>
      <c r="T32" s="18">
        <f t="shared" si="24"/>
        <v>0</v>
      </c>
      <c r="U32" s="16" t="e">
        <f>VLOOKUP($C32,'[2]Women''s Foil'!$C$4:$AS$116,U$1-2,FALSE)</f>
        <v>#N/A</v>
      </c>
      <c r="V32" s="17" t="str">
        <f t="shared" si="13"/>
        <v>np</v>
      </c>
      <c r="W32" s="18">
        <f t="shared" si="25"/>
        <v>0</v>
      </c>
      <c r="X32" s="16" t="e">
        <f>VLOOKUP($C32,'[2]Women''s Foil'!$C$4:$AS$116,X$1-2,FALSE)</f>
        <v>#N/A</v>
      </c>
      <c r="Z32">
        <f>H32</f>
        <v>0</v>
      </c>
      <c r="AA32">
        <f>J32</f>
        <v>0</v>
      </c>
      <c r="AB32">
        <f>L32</f>
        <v>61.5</v>
      </c>
      <c r="AC32">
        <f>N32</f>
        <v>0</v>
      </c>
      <c r="AD32">
        <f>Q32</f>
        <v>0</v>
      </c>
      <c r="AE32">
        <f>T32</f>
        <v>0</v>
      </c>
      <c r="AF32">
        <f>W32</f>
        <v>0</v>
      </c>
      <c r="AH32" s="30"/>
    </row>
    <row r="33" spans="1:34" ht="13.5">
      <c r="A33" s="2" t="str">
        <f t="shared" si="0"/>
        <v>30</v>
      </c>
      <c r="B33" s="2" t="str">
        <f t="shared" si="1"/>
        <v> </v>
      </c>
      <c r="C33" s="26" t="s">
        <v>153</v>
      </c>
      <c r="D33" s="1">
        <v>1988</v>
      </c>
      <c r="E33" s="3">
        <f t="shared" si="2"/>
        <v>60</v>
      </c>
      <c r="F33" s="3">
        <f t="shared" si="3"/>
        <v>60</v>
      </c>
      <c r="G33" s="4" t="s">
        <v>5</v>
      </c>
      <c r="H33" s="5">
        <f t="shared" si="4"/>
        <v>0</v>
      </c>
      <c r="I33" s="4" t="s">
        <v>5</v>
      </c>
      <c r="J33" s="5">
        <f t="shared" si="5"/>
        <v>0</v>
      </c>
      <c r="K33" s="4">
        <v>27</v>
      </c>
      <c r="L33" s="5">
        <f t="shared" si="22"/>
        <v>60</v>
      </c>
      <c r="M33" s="17" t="str">
        <f t="shared" si="7"/>
        <v>np</v>
      </c>
      <c r="N33" s="18">
        <f t="shared" si="23"/>
        <v>0</v>
      </c>
      <c r="O33" s="16" t="e">
        <f>VLOOKUP($C33,'[2]Women''s Foil'!$C$4:$AS$116,O$1-2,FALSE)</f>
        <v>#N/A</v>
      </c>
      <c r="P33" s="17" t="str">
        <f t="shared" si="9"/>
        <v>np</v>
      </c>
      <c r="Q33" s="18">
        <f t="shared" si="10"/>
        <v>0</v>
      </c>
      <c r="R33" s="16" t="e">
        <f>VLOOKUP($C33,'[2]Women''s Foil'!$C$4:$AS$116,R$1-2,FALSE)</f>
        <v>#N/A</v>
      </c>
      <c r="S33" s="17" t="str">
        <f t="shared" si="11"/>
        <v>np</v>
      </c>
      <c r="T33" s="18">
        <f t="shared" si="24"/>
        <v>0</v>
      </c>
      <c r="U33" s="16" t="e">
        <f>VLOOKUP($C33,'[2]Women''s Foil'!$C$4:$AS$116,U$1-2,FALSE)</f>
        <v>#N/A</v>
      </c>
      <c r="V33" s="17" t="str">
        <f t="shared" si="13"/>
        <v>np</v>
      </c>
      <c r="W33" s="18">
        <f t="shared" si="25"/>
        <v>0</v>
      </c>
      <c r="X33" s="16" t="e">
        <f>VLOOKUP($C33,'[2]Women''s Foil'!$C$4:$AS$116,X$1-2,FALSE)</f>
        <v>#N/A</v>
      </c>
      <c r="Z33">
        <f>H33</f>
        <v>0</v>
      </c>
      <c r="AA33">
        <f>J33</f>
        <v>0</v>
      </c>
      <c r="AB33">
        <f>L33</f>
        <v>60</v>
      </c>
      <c r="AC33">
        <f>N33</f>
        <v>0</v>
      </c>
      <c r="AD33">
        <f>Q33</f>
        <v>0</v>
      </c>
      <c r="AE33">
        <f>T33</f>
        <v>0</v>
      </c>
      <c r="AF33">
        <f>W33</f>
        <v>0</v>
      </c>
      <c r="AH33" s="30"/>
    </row>
    <row r="34" spans="1:34" ht="13.5">
      <c r="A34" s="2" t="str">
        <f t="shared" si="0"/>
        <v>31</v>
      </c>
      <c r="B34" s="2" t="str">
        <f t="shared" si="1"/>
        <v>#</v>
      </c>
      <c r="C34" s="26" t="s">
        <v>152</v>
      </c>
      <c r="D34" s="1">
        <v>1989</v>
      </c>
      <c r="E34" s="3">
        <f t="shared" si="2"/>
        <v>59</v>
      </c>
      <c r="F34" s="3">
        <f t="shared" si="3"/>
        <v>59</v>
      </c>
      <c r="G34" s="4" t="s">
        <v>5</v>
      </c>
      <c r="H34" s="5">
        <f t="shared" si="4"/>
        <v>0</v>
      </c>
      <c r="I34" s="4">
        <v>28</v>
      </c>
      <c r="J34" s="5">
        <f t="shared" si="5"/>
        <v>59</v>
      </c>
      <c r="K34" s="4" t="s">
        <v>5</v>
      </c>
      <c r="L34" s="5">
        <f t="shared" si="22"/>
        <v>0</v>
      </c>
      <c r="M34" s="17" t="str">
        <f t="shared" si="7"/>
        <v>np</v>
      </c>
      <c r="N34" s="18">
        <f t="shared" si="23"/>
        <v>0</v>
      </c>
      <c r="O34" s="16" t="e">
        <f>VLOOKUP($C34,'[2]Women''s Foil'!$C$4:$AS$116,O$1-2,FALSE)</f>
        <v>#N/A</v>
      </c>
      <c r="P34" s="17" t="str">
        <f t="shared" si="9"/>
        <v>np</v>
      </c>
      <c r="Q34" s="18">
        <f t="shared" si="10"/>
        <v>0</v>
      </c>
      <c r="R34" s="16" t="e">
        <f>VLOOKUP($C34,'[2]Women''s Foil'!$C$4:$AS$116,R$1-2,FALSE)</f>
        <v>#N/A</v>
      </c>
      <c r="S34" s="17" t="str">
        <f t="shared" si="11"/>
        <v>np</v>
      </c>
      <c r="T34" s="18">
        <f t="shared" si="24"/>
        <v>0</v>
      </c>
      <c r="U34" s="16" t="e">
        <f>VLOOKUP($C34,'[2]Women''s Foil'!$C$4:$AS$116,U$1-2,FALSE)</f>
        <v>#N/A</v>
      </c>
      <c r="V34" s="17" t="str">
        <f t="shared" si="13"/>
        <v>np</v>
      </c>
      <c r="W34" s="18">
        <f t="shared" si="25"/>
        <v>0</v>
      </c>
      <c r="X34" s="16" t="e">
        <f>VLOOKUP($C34,'[2]Women''s Foil'!$C$4:$AS$116,X$1-2,FALSE)</f>
        <v>#N/A</v>
      </c>
      <c r="Z34">
        <f>H34</f>
        <v>0</v>
      </c>
      <c r="AA34">
        <f>J34</f>
        <v>59</v>
      </c>
      <c r="AB34">
        <f>L34</f>
        <v>0</v>
      </c>
      <c r="AC34">
        <f>N34</f>
        <v>0</v>
      </c>
      <c r="AD34">
        <f>Q34</f>
        <v>0</v>
      </c>
      <c r="AE34">
        <f>T34</f>
        <v>0</v>
      </c>
      <c r="AF34">
        <f>W34</f>
        <v>0</v>
      </c>
      <c r="AH34" s="30"/>
    </row>
    <row r="35" spans="1:34" ht="13.5">
      <c r="A35" s="2" t="str">
        <f t="shared" si="0"/>
        <v>32</v>
      </c>
      <c r="B35" s="2" t="str">
        <f t="shared" si="1"/>
        <v> </v>
      </c>
      <c r="C35" s="26" t="s">
        <v>231</v>
      </c>
      <c r="D35" s="1">
        <v>1987</v>
      </c>
      <c r="E35" s="3">
        <f t="shared" si="2"/>
        <v>58</v>
      </c>
      <c r="F35" s="3">
        <f t="shared" si="3"/>
        <v>58</v>
      </c>
      <c r="G35" s="4" t="s">
        <v>5</v>
      </c>
      <c r="H35" s="5">
        <f t="shared" si="4"/>
        <v>0</v>
      </c>
      <c r="I35" s="4">
        <v>29</v>
      </c>
      <c r="J35" s="5">
        <f t="shared" si="5"/>
        <v>58</v>
      </c>
      <c r="K35" s="4" t="s">
        <v>5</v>
      </c>
      <c r="L35" s="5">
        <f t="shared" si="22"/>
        <v>0</v>
      </c>
      <c r="M35" s="17" t="str">
        <f t="shared" si="7"/>
        <v>np</v>
      </c>
      <c r="N35" s="18">
        <f t="shared" si="23"/>
        <v>0</v>
      </c>
      <c r="O35" s="16" t="e">
        <f>VLOOKUP($C35,'[2]Women''s Foil'!$C$4:$AS$116,O$1-2,FALSE)</f>
        <v>#N/A</v>
      </c>
      <c r="P35" s="17" t="str">
        <f t="shared" si="9"/>
        <v>np</v>
      </c>
      <c r="Q35" s="18">
        <f t="shared" si="10"/>
        <v>0</v>
      </c>
      <c r="R35" s="16" t="e">
        <f>VLOOKUP($C35,'[2]Women''s Foil'!$C$4:$AS$116,R$1-2,FALSE)</f>
        <v>#N/A</v>
      </c>
      <c r="S35" s="17" t="str">
        <f t="shared" si="11"/>
        <v>np</v>
      </c>
      <c r="T35" s="18">
        <f t="shared" si="24"/>
        <v>0</v>
      </c>
      <c r="U35" s="16" t="e">
        <f>VLOOKUP($C35,'[2]Women''s Foil'!$C$4:$AS$116,U$1-2,FALSE)</f>
        <v>#N/A</v>
      </c>
      <c r="V35" s="17" t="str">
        <f t="shared" si="13"/>
        <v>np</v>
      </c>
      <c r="W35" s="18">
        <f t="shared" si="25"/>
        <v>0</v>
      </c>
      <c r="X35" s="16" t="e">
        <f>VLOOKUP($C35,'[2]Women''s Foil'!$C$4:$AS$116,X$1-2,FALSE)</f>
        <v>#N/A</v>
      </c>
      <c r="Z35">
        <f>H35</f>
        <v>0</v>
      </c>
      <c r="AA35">
        <f>J35</f>
        <v>58</v>
      </c>
      <c r="AB35">
        <f>L35</f>
        <v>0</v>
      </c>
      <c r="AC35">
        <f>N35</f>
        <v>0</v>
      </c>
      <c r="AD35">
        <f>Q35</f>
        <v>0</v>
      </c>
      <c r="AE35">
        <f>T35</f>
        <v>0</v>
      </c>
      <c r="AF35">
        <f>W35</f>
        <v>0</v>
      </c>
      <c r="AH35" s="30"/>
    </row>
    <row r="36" spans="1:34" ht="13.5">
      <c r="A36" s="2" t="str">
        <f t="shared" si="0"/>
        <v>33</v>
      </c>
      <c r="B36" s="2" t="str">
        <f t="shared" si="1"/>
        <v> </v>
      </c>
      <c r="C36" s="26" t="s">
        <v>169</v>
      </c>
      <c r="D36" s="1">
        <v>1987</v>
      </c>
      <c r="E36" s="3">
        <f t="shared" si="2"/>
        <v>56</v>
      </c>
      <c r="F36" s="3">
        <f t="shared" si="3"/>
        <v>56</v>
      </c>
      <c r="G36" s="4">
        <v>31</v>
      </c>
      <c r="H36" s="5">
        <f t="shared" si="4"/>
        <v>56</v>
      </c>
      <c r="I36" s="4" t="s">
        <v>5</v>
      </c>
      <c r="J36" s="5">
        <f t="shared" si="5"/>
        <v>0</v>
      </c>
      <c r="K36" s="4" t="s">
        <v>5</v>
      </c>
      <c r="L36" s="5">
        <f t="shared" si="22"/>
        <v>0</v>
      </c>
      <c r="M36" s="17" t="str">
        <f>IF(ISERROR(O36),"np",O36)</f>
        <v>np</v>
      </c>
      <c r="N36" s="18">
        <f t="shared" si="23"/>
        <v>0</v>
      </c>
      <c r="O36" s="16" t="e">
        <f>VLOOKUP($C36,'[2]Women''s Foil'!$C$4:$AS$116,O$1-2,FALSE)</f>
        <v>#N/A</v>
      </c>
      <c r="P36" s="17" t="str">
        <f>IF(ISERROR(R36),"np",R36)</f>
        <v>np</v>
      </c>
      <c r="Q36" s="18">
        <f t="shared" si="10"/>
        <v>0</v>
      </c>
      <c r="R36" s="16" t="e">
        <f>VLOOKUP($C36,'[2]Women''s Foil'!$C$4:$AS$116,R$1-2,FALSE)</f>
        <v>#N/A</v>
      </c>
      <c r="S36" s="17" t="str">
        <f>IF(ISERROR(U36),"np",U36)</f>
        <v>np</v>
      </c>
      <c r="T36" s="18">
        <f t="shared" si="24"/>
        <v>0</v>
      </c>
      <c r="U36" s="16" t="e">
        <f>VLOOKUP($C36,'[2]Women''s Foil'!$C$4:$AS$116,U$1-2,FALSE)</f>
        <v>#N/A</v>
      </c>
      <c r="V36" s="17" t="str">
        <f>IF(ISERROR(X36),"np",X36)</f>
        <v>np</v>
      </c>
      <c r="W36" s="18">
        <f t="shared" si="25"/>
        <v>0</v>
      </c>
      <c r="X36" s="16" t="e">
        <f>VLOOKUP($C36,'[2]Women''s Foil'!$C$4:$AS$116,X$1-2,FALSE)</f>
        <v>#N/A</v>
      </c>
      <c r="Z36">
        <f>H36</f>
        <v>56</v>
      </c>
      <c r="AA36">
        <f>J36</f>
        <v>0</v>
      </c>
      <c r="AB36">
        <f>L36</f>
        <v>0</v>
      </c>
      <c r="AC36">
        <f>N36</f>
        <v>0</v>
      </c>
      <c r="AD36">
        <f>Q36</f>
        <v>0</v>
      </c>
      <c r="AE36">
        <f>T36</f>
        <v>0</v>
      </c>
      <c r="AF36">
        <f>W36</f>
        <v>0</v>
      </c>
      <c r="AH36" s="30"/>
    </row>
    <row r="37" ht="13.5">
      <c r="AH37" s="30"/>
    </row>
    <row r="38" ht="13.5">
      <c r="AH38" s="30"/>
    </row>
    <row r="39" ht="13.5">
      <c r="AH39" s="30"/>
    </row>
    <row r="40" ht="13.5">
      <c r="AH40" s="30"/>
    </row>
    <row r="41" ht="13.5">
      <c r="AH41" s="30"/>
    </row>
    <row r="42" ht="13.5">
      <c r="AH42" s="30"/>
    </row>
    <row r="43" ht="13.5">
      <c r="AH43" s="30"/>
    </row>
    <row r="44" ht="13.5">
      <c r="AH44" s="30"/>
    </row>
    <row r="45" ht="13.5">
      <c r="AH45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5.421875" style="6" hidden="1" customWidth="1"/>
    <col min="22" max="23" width="5.421875" style="6" customWidth="1"/>
    <col min="24" max="24" width="4.7109375" style="6" hidden="1" customWidth="1"/>
    <col min="26" max="32" width="9.140625" style="0" hidden="1" customWidth="1"/>
  </cols>
  <sheetData>
    <row r="1" spans="1:24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130</v>
      </c>
      <c r="H1" s="10"/>
      <c r="I1" s="9" t="s">
        <v>181</v>
      </c>
      <c r="J1" s="10"/>
      <c r="K1" s="9" t="s">
        <v>247</v>
      </c>
      <c r="L1" s="10"/>
      <c r="M1" s="15" t="s">
        <v>246</v>
      </c>
      <c r="N1" s="19"/>
      <c r="O1" s="20">
        <f>HLOOKUP(M1,'[2]Women''s Saber'!$H$1:$O$3,3,0)</f>
        <v>8</v>
      </c>
      <c r="P1" s="15" t="s">
        <v>128</v>
      </c>
      <c r="Q1" s="19"/>
      <c r="R1" s="20">
        <f>HLOOKUP(P1,'[2]Women''s Saber'!$H$1:$O$3,3,0)</f>
        <v>10</v>
      </c>
      <c r="S1" s="15" t="s">
        <v>129</v>
      </c>
      <c r="T1" s="19"/>
      <c r="U1" s="20">
        <f>HLOOKUP(S1,'[2]Women''s Saber'!$H$1:$O$3,3,0)</f>
        <v>12</v>
      </c>
      <c r="V1" s="15" t="s">
        <v>177</v>
      </c>
      <c r="W1" s="19"/>
      <c r="X1" s="20">
        <f>HLOOKUP(V1,'[2]Women''s Saber'!$H$1:$O$3,3,0)</f>
        <v>14</v>
      </c>
    </row>
    <row r="2" spans="1:34" s="11" customFormat="1" ht="18.75" customHeight="1">
      <c r="A2" s="7"/>
      <c r="B2" s="7"/>
      <c r="C2" s="12"/>
      <c r="D2" s="12"/>
      <c r="E2" s="8"/>
      <c r="F2" s="8"/>
      <c r="G2" s="13" t="s">
        <v>4</v>
      </c>
      <c r="H2" s="10" t="s">
        <v>131</v>
      </c>
      <c r="I2" s="13" t="s">
        <v>4</v>
      </c>
      <c r="J2" s="10" t="s">
        <v>182</v>
      </c>
      <c r="K2" s="13" t="s">
        <v>4</v>
      </c>
      <c r="L2" s="10" t="s">
        <v>248</v>
      </c>
      <c r="M2" s="15" t="str">
        <f ca="1">INDIRECT("'[CADET.XLS]Women''s Saber'!R2C"&amp;O1,FALSE)</f>
        <v>D</v>
      </c>
      <c r="N2" s="19" t="str">
        <f>IF(ISERROR(FIND("%",O2)),O2,LEFT(O2,FIND("%",O2)-1))</f>
        <v>Summer&lt;BR&gt;2001&lt;BR&gt;U16</v>
      </c>
      <c r="O2" s="14" t="str">
        <f ca="1">INDIRECT("'[CADET.XLS]Women''s Saber'!R2C"&amp;O1+1,FALSE)</f>
        <v>Summer&lt;BR&gt;2001&lt;BR&gt;U16</v>
      </c>
      <c r="P2" s="15" t="str">
        <f ca="1">INDIRECT("'[CADET.XLS]Women''s Saber'!R2C"&amp;R1,FALSE)</f>
        <v>D</v>
      </c>
      <c r="Q2" s="19" t="str">
        <f>IF(ISERROR(FIND("%",R2)),R2,LEFT(R2,FIND("%",R2)-1))</f>
        <v>Oct 2000&lt;BR&gt;CADET</v>
      </c>
      <c r="R2" s="14" t="str">
        <f ca="1">INDIRECT("'[CADET.XLS]Women''s Saber'!R2C"&amp;R1+1,FALSE)</f>
        <v>Oct 2000&lt;BR&gt;CADET%Oct 2001&lt;BR&gt;CADET</v>
      </c>
      <c r="S2" s="15" t="str">
        <f ca="1">INDIRECT("'[CADET.XLS]Women''s Saber'!R2C"&amp;U1,FALSE)</f>
        <v>D</v>
      </c>
      <c r="T2" s="19" t="str">
        <f>IF(ISERROR(FIND("%",U2)),U2,LEFT(U2,FIND("%",U2)-1))</f>
        <v>Nov 2000&lt;BR&gt;CADET</v>
      </c>
      <c r="U2" s="14" t="str">
        <f ca="1">INDIRECT("'[CADET.XLS]Women''s Saber'!R2C"&amp;U1+1,FALSE)</f>
        <v>Nov 2000&lt;BR&gt;CADET%Nov 2001&lt;BR&gt;CADET</v>
      </c>
      <c r="V2" s="15" t="str">
        <f ca="1">INDIRECT("'[CADET.XLS]Women''s Saber'!R2C"&amp;X1,FALSE)</f>
        <v>D</v>
      </c>
      <c r="W2" s="19" t="str">
        <f>IF(ISERROR(FIND("%",X2)),X2,LEFT(X2,FIND("%",X2)-1))</f>
        <v>2001 JO^s&lt;BR&gt;CADET</v>
      </c>
      <c r="X2" s="14" t="str">
        <f ca="1">INDIRECT("'[CADET.XLS]Women''s Saber'!R2C"&amp;X1+1,FALSE)</f>
        <v>2001 JO^s&lt;BR&gt;CADET%2002 JO^s&lt;BR&gt;CADET</v>
      </c>
      <c r="AH2" s="25"/>
    </row>
    <row r="3" spans="1:24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3</v>
      </c>
      <c r="I3" s="21">
        <f>COLUMN()</f>
        <v>9</v>
      </c>
      <c r="J3" s="22">
        <f>HLOOKUP(I2,PointTableHeader,2,FALSE)</f>
        <v>3</v>
      </c>
      <c r="K3" s="21">
        <f>COLUMN()</f>
        <v>11</v>
      </c>
      <c r="L3" s="22">
        <f>HLOOKUP(K2,PointTableHeader,2,FALSE)</f>
        <v>3</v>
      </c>
      <c r="M3" s="23">
        <f>COLUMN()</f>
        <v>13</v>
      </c>
      <c r="N3" s="24">
        <f>HLOOKUP(M2,PointTableHeader,2,FALSE)</f>
        <v>5</v>
      </c>
      <c r="O3" s="14"/>
      <c r="P3" s="23">
        <f>COLUMN()</f>
        <v>16</v>
      </c>
      <c r="Q3" s="24">
        <f>HLOOKUP(P2,PointTableHeader,2,FALSE)</f>
        <v>5</v>
      </c>
      <c r="R3" s="14"/>
      <c r="S3" s="23">
        <f>COLUMN()</f>
        <v>19</v>
      </c>
      <c r="T3" s="24">
        <f>HLOOKUP(S2,PointTableHeader,2,FALSE)</f>
        <v>5</v>
      </c>
      <c r="U3" s="14"/>
      <c r="V3" s="23">
        <f>COLUMN()</f>
        <v>22</v>
      </c>
      <c r="W3" s="24">
        <f>HLOOKUP(V2,PointTableHeader,2,FALSE)</f>
        <v>5</v>
      </c>
      <c r="X3" s="14"/>
    </row>
    <row r="4" spans="1:34" ht="13.5">
      <c r="A4" s="2" t="str">
        <f aca="true" t="shared" si="0" ref="A4:A23">IF(E4=0,"",IF(E4=E3,A3,ROW()-3&amp;IF(E4=E5,"T","")))</f>
        <v>1</v>
      </c>
      <c r="B4" s="2" t="str">
        <f aca="true" t="shared" si="1" ref="B4:B23">IF(D4&gt;=U13Cutoff,"#"," ")</f>
        <v> </v>
      </c>
      <c r="C4" s="26" t="s">
        <v>38</v>
      </c>
      <c r="D4" s="1">
        <v>1987</v>
      </c>
      <c r="E4" s="3">
        <f aca="true" t="shared" si="2" ref="E4:E23">LARGE($Z4:$AF4,1)+LARGE($Z4:$AF4,2)+LARGE($Z4:$AF4,3)+LARGE($Z4:$AF4,4)</f>
        <v>1028</v>
      </c>
      <c r="F4" s="3">
        <f aca="true" t="shared" si="3" ref="F4:F23">LARGE($Z4:$AB4,1)+LARGE($Z4:$AB4,2)</f>
        <v>200</v>
      </c>
      <c r="G4" s="4">
        <v>1</v>
      </c>
      <c r="H4" s="5">
        <f>IF(OR(G4&gt;=33,ISNUMBER(G4)=FALSE),0,VLOOKUP(G4,PointTable,H$3,TRUE))</f>
        <v>200</v>
      </c>
      <c r="I4" s="4" t="s">
        <v>5</v>
      </c>
      <c r="J4" s="5">
        <f>IF(OR(I4&gt;=33,ISNUMBER(I4)=FALSE),0,VLOOKUP(I4,PointTable,J$3,TRUE))</f>
        <v>0</v>
      </c>
      <c r="K4" s="4" t="s">
        <v>5</v>
      </c>
      <c r="L4" s="5">
        <f>IF(OR(K4&gt;=33,ISNUMBER(K4)=FALSE),0,VLOOKUP(K4,PointTable,L$3,TRUE))</f>
        <v>0</v>
      </c>
      <c r="M4" s="17">
        <f aca="true" t="shared" si="4" ref="M4:M23">IF(ISERROR(O4),"np",O4)</f>
        <v>17</v>
      </c>
      <c r="N4" s="18">
        <f>IF(OR(M4&gt;=33,ISNUMBER(M4)=FALSE),0,VLOOKUP(M4,PointTable,N$3,TRUE))</f>
        <v>140</v>
      </c>
      <c r="O4" s="16">
        <f>VLOOKUP($C4,'[2]Women''s Saber'!$C$4:$AS$104,O$1-2,FALSE)</f>
        <v>17</v>
      </c>
      <c r="P4" s="17">
        <f aca="true" t="shared" si="5" ref="P4:P23">IF(ISERROR(R4),"np",R4)</f>
        <v>3</v>
      </c>
      <c r="Q4" s="18">
        <f>IF(OR(P4&gt;=33,ISNUMBER(P4)=FALSE),0,VLOOKUP(P4,PointTable,Q$3,TRUE))</f>
        <v>340</v>
      </c>
      <c r="R4" s="16">
        <f>VLOOKUP($C4,'[2]Women''s Saber'!$C$4:$AS$104,R$1-2,FALSE)</f>
        <v>3</v>
      </c>
      <c r="S4" s="17">
        <f aca="true" t="shared" si="6" ref="S4:S23">IF(ISERROR(U4),"np",U4)</f>
        <v>7</v>
      </c>
      <c r="T4" s="18">
        <f>IF(OR(S4&gt;=33,ISNUMBER(S4)=FALSE),0,VLOOKUP(S4,PointTable,T$3,TRUE))</f>
        <v>276</v>
      </c>
      <c r="U4" s="16">
        <f>VLOOKUP($C4,'[2]Women''s Saber'!$C$4:$AS$104,U$1-2,FALSE)</f>
        <v>7</v>
      </c>
      <c r="V4" s="17">
        <f aca="true" t="shared" si="7" ref="V4:V23">IF(ISERROR(X4),"np",X4)</f>
        <v>11</v>
      </c>
      <c r="W4" s="18">
        <f>IF(OR(V4&gt;=33,ISNUMBER(V4)=FALSE),0,VLOOKUP(V4,PointTable,W$3,TRUE))</f>
        <v>212</v>
      </c>
      <c r="X4" s="16">
        <f>VLOOKUP($C4,'[2]Women''s Saber'!$C$4:$AS$104,X$1-2,FALSE)</f>
        <v>11</v>
      </c>
      <c r="Z4">
        <f aca="true" t="shared" si="8" ref="Z4:Z12">H4</f>
        <v>200</v>
      </c>
      <c r="AA4">
        <f aca="true" t="shared" si="9" ref="AA4:AA12">J4</f>
        <v>0</v>
      </c>
      <c r="AB4">
        <f aca="true" t="shared" si="10" ref="AB4:AB12">L4</f>
        <v>0</v>
      </c>
      <c r="AC4">
        <f aca="true" t="shared" si="11" ref="AC4:AC12">N4</f>
        <v>140</v>
      </c>
      <c r="AD4">
        <f aca="true" t="shared" si="12" ref="AD4:AD12">Q4</f>
        <v>340</v>
      </c>
      <c r="AE4">
        <f aca="true" t="shared" si="13" ref="AE4:AE12">T4</f>
        <v>276</v>
      </c>
      <c r="AF4">
        <f aca="true" t="shared" si="14" ref="AF4:AF12">W4</f>
        <v>212</v>
      </c>
      <c r="AH4" s="30"/>
    </row>
    <row r="5" spans="1:34" ht="13.5">
      <c r="A5" s="2" t="str">
        <f t="shared" si="0"/>
        <v>2</v>
      </c>
      <c r="B5" s="2" t="str">
        <f t="shared" si="1"/>
        <v> </v>
      </c>
      <c r="C5" s="34" t="s">
        <v>100</v>
      </c>
      <c r="D5" s="35">
        <v>1987</v>
      </c>
      <c r="E5" s="3">
        <f t="shared" si="2"/>
        <v>743</v>
      </c>
      <c r="F5" s="3">
        <f t="shared" si="3"/>
        <v>400</v>
      </c>
      <c r="G5" s="4">
        <v>5</v>
      </c>
      <c r="H5" s="5">
        <f aca="true" t="shared" si="15" ref="H5:H23">IF(OR(G5&gt;=33,ISNUMBER(G5)=FALSE),0,VLOOKUP(G5,PointTable,H$3,TRUE))</f>
        <v>140</v>
      </c>
      <c r="I5" s="4">
        <v>1</v>
      </c>
      <c r="J5" s="5">
        <f aca="true" t="shared" si="16" ref="J5:J23">IF(OR(I5&gt;=33,ISNUMBER(I5)=FALSE),0,VLOOKUP(I5,PointTable,J$3,TRUE))</f>
        <v>200</v>
      </c>
      <c r="K5" s="4">
        <v>1</v>
      </c>
      <c r="L5" s="5">
        <f aca="true" t="shared" si="17" ref="L5:L23">IF(OR(K5&gt;=33,ISNUMBER(K5)=FALSE),0,VLOOKUP(K5,PointTable,L$3,TRUE))</f>
        <v>200</v>
      </c>
      <c r="M5" s="17">
        <f t="shared" si="4"/>
        <v>13</v>
      </c>
      <c r="N5" s="18">
        <f aca="true" t="shared" si="18" ref="N5:N23">IF(OR(M5&gt;=33,ISNUMBER(M5)=FALSE),0,VLOOKUP(M5,PointTable,N$3,TRUE))</f>
        <v>203</v>
      </c>
      <c r="O5" s="16">
        <f>VLOOKUP($C5,'[2]Women''s Saber'!$C$4:$AS$104,O$1-2,FALSE)</f>
        <v>13</v>
      </c>
      <c r="P5" s="17" t="str">
        <f t="shared" si="5"/>
        <v>np</v>
      </c>
      <c r="Q5" s="18">
        <f aca="true" t="shared" si="19" ref="Q5:Q23">IF(OR(P5&gt;=33,ISNUMBER(P5)=FALSE),0,VLOOKUP(P5,PointTable,Q$3,TRUE))</f>
        <v>0</v>
      </c>
      <c r="R5" s="16" t="str">
        <f>VLOOKUP($C5,'[2]Women''s Saber'!$C$4:$AS$104,R$1-2,FALSE)</f>
        <v>np</v>
      </c>
      <c r="S5" s="17" t="str">
        <f t="shared" si="6"/>
        <v>np</v>
      </c>
      <c r="T5" s="18">
        <f aca="true" t="shared" si="20" ref="T5:T23">IF(OR(S5&gt;=33,ISNUMBER(S5)=FALSE),0,VLOOKUP(S5,PointTable,T$3,TRUE))</f>
        <v>0</v>
      </c>
      <c r="U5" s="16" t="str">
        <f>VLOOKUP($C5,'[2]Women''s Saber'!$C$4:$AS$104,U$1-2,FALSE)</f>
        <v>np</v>
      </c>
      <c r="V5" s="17" t="str">
        <f t="shared" si="7"/>
        <v>np</v>
      </c>
      <c r="W5" s="18">
        <f aca="true" t="shared" si="21" ref="W5:W23">IF(OR(V5&gt;=33,ISNUMBER(V5)=FALSE),0,VLOOKUP(V5,PointTable,W$3,TRUE))</f>
        <v>0</v>
      </c>
      <c r="X5" s="16" t="str">
        <f>VLOOKUP($C5,'[2]Women''s Saber'!$C$4:$AS$104,X$1-2,FALSE)</f>
        <v>np</v>
      </c>
      <c r="Z5">
        <f t="shared" si="8"/>
        <v>140</v>
      </c>
      <c r="AA5">
        <f t="shared" si="9"/>
        <v>200</v>
      </c>
      <c r="AB5">
        <f t="shared" si="10"/>
        <v>200</v>
      </c>
      <c r="AC5">
        <f t="shared" si="11"/>
        <v>203</v>
      </c>
      <c r="AD5">
        <f t="shared" si="12"/>
        <v>0</v>
      </c>
      <c r="AE5">
        <f t="shared" si="13"/>
        <v>0</v>
      </c>
      <c r="AF5">
        <f t="shared" si="14"/>
        <v>0</v>
      </c>
      <c r="AH5" s="30"/>
    </row>
    <row r="6" spans="1:34" ht="13.5">
      <c r="A6" s="2" t="str">
        <f t="shared" si="0"/>
        <v>3</v>
      </c>
      <c r="B6" s="2" t="str">
        <f t="shared" si="1"/>
        <v> </v>
      </c>
      <c r="C6" s="26" t="s">
        <v>105</v>
      </c>
      <c r="D6" s="1">
        <v>1987</v>
      </c>
      <c r="E6" s="3">
        <f t="shared" si="2"/>
        <v>689</v>
      </c>
      <c r="F6" s="3">
        <f t="shared" si="3"/>
        <v>246</v>
      </c>
      <c r="G6" s="4">
        <v>6</v>
      </c>
      <c r="H6" s="5">
        <f t="shared" si="15"/>
        <v>139</v>
      </c>
      <c r="I6" s="4" t="s">
        <v>5</v>
      </c>
      <c r="J6" s="5">
        <f t="shared" si="16"/>
        <v>0</v>
      </c>
      <c r="K6" s="4">
        <v>9</v>
      </c>
      <c r="L6" s="5">
        <f t="shared" si="17"/>
        <v>107</v>
      </c>
      <c r="M6" s="17">
        <f t="shared" si="4"/>
        <v>11</v>
      </c>
      <c r="N6" s="18">
        <f t="shared" si="18"/>
        <v>212</v>
      </c>
      <c r="O6" s="16">
        <f>VLOOKUP($C6,'[2]Women''s Saber'!$C$4:$AS$104,O$1-2,FALSE)</f>
        <v>11</v>
      </c>
      <c r="P6" s="17" t="str">
        <f t="shared" si="5"/>
        <v>np</v>
      </c>
      <c r="Q6" s="18">
        <f t="shared" si="19"/>
        <v>0</v>
      </c>
      <c r="R6" s="16" t="str">
        <f>VLOOKUP($C6,'[2]Women''s Saber'!$C$4:$AS$104,R$1-2,FALSE)</f>
        <v>np</v>
      </c>
      <c r="S6" s="17">
        <f t="shared" si="6"/>
        <v>14</v>
      </c>
      <c r="T6" s="18">
        <f t="shared" si="20"/>
        <v>202</v>
      </c>
      <c r="U6" s="16">
        <f>VLOOKUP($C6,'[2]Women''s Saber'!$C$4:$AS$104,U$1-2,FALSE)</f>
        <v>14</v>
      </c>
      <c r="V6" s="17">
        <f t="shared" si="7"/>
        <v>21</v>
      </c>
      <c r="W6" s="18">
        <f t="shared" si="21"/>
        <v>136</v>
      </c>
      <c r="X6" s="16">
        <f>VLOOKUP($C6,'[2]Women''s Saber'!$C$4:$AS$104,X$1-2,FALSE)</f>
        <v>21</v>
      </c>
      <c r="Z6">
        <f t="shared" si="8"/>
        <v>139</v>
      </c>
      <c r="AA6">
        <f t="shared" si="9"/>
        <v>0</v>
      </c>
      <c r="AB6">
        <f t="shared" si="10"/>
        <v>107</v>
      </c>
      <c r="AC6">
        <f t="shared" si="11"/>
        <v>212</v>
      </c>
      <c r="AD6">
        <f t="shared" si="12"/>
        <v>0</v>
      </c>
      <c r="AE6">
        <f t="shared" si="13"/>
        <v>202</v>
      </c>
      <c r="AF6">
        <f t="shared" si="14"/>
        <v>136</v>
      </c>
      <c r="AH6" s="30"/>
    </row>
    <row r="7" spans="1:34" ht="13.5">
      <c r="A7" s="2" t="str">
        <f t="shared" si="0"/>
        <v>4</v>
      </c>
      <c r="B7" s="2" t="str">
        <f t="shared" si="1"/>
        <v> </v>
      </c>
      <c r="C7" s="26" t="s">
        <v>30</v>
      </c>
      <c r="D7" s="1">
        <v>1987</v>
      </c>
      <c r="E7" s="3">
        <f t="shared" si="2"/>
        <v>625</v>
      </c>
      <c r="F7" s="3">
        <f t="shared" si="3"/>
        <v>310</v>
      </c>
      <c r="G7" s="4" t="s">
        <v>5</v>
      </c>
      <c r="H7" s="5">
        <f t="shared" si="15"/>
        <v>0</v>
      </c>
      <c r="I7" s="4">
        <v>5</v>
      </c>
      <c r="J7" s="5">
        <f t="shared" si="16"/>
        <v>140</v>
      </c>
      <c r="K7" s="4">
        <v>3</v>
      </c>
      <c r="L7" s="5">
        <f t="shared" si="17"/>
        <v>170</v>
      </c>
      <c r="M7" s="17">
        <f t="shared" si="4"/>
        <v>16</v>
      </c>
      <c r="N7" s="18">
        <f t="shared" si="18"/>
        <v>200</v>
      </c>
      <c r="O7" s="16">
        <f>VLOOKUP($C7,'[2]Women''s Saber'!$C$4:$AS$104,O$1-2,FALSE)</f>
        <v>16</v>
      </c>
      <c r="P7" s="17" t="str">
        <f t="shared" si="5"/>
        <v>np</v>
      </c>
      <c r="Q7" s="18">
        <f t="shared" si="19"/>
        <v>0</v>
      </c>
      <c r="R7" s="16" t="str">
        <f>VLOOKUP($C7,'[2]Women''s Saber'!$C$4:$AS$104,R$1-2,FALSE)</f>
        <v>np</v>
      </c>
      <c r="S7" s="17" t="str">
        <f t="shared" si="6"/>
        <v>np</v>
      </c>
      <c r="T7" s="18">
        <f t="shared" si="20"/>
        <v>0</v>
      </c>
      <c r="U7" s="16" t="str">
        <f>VLOOKUP($C7,'[2]Women''s Saber'!$C$4:$AS$104,U$1-2,FALSE)</f>
        <v>np</v>
      </c>
      <c r="V7" s="17">
        <f t="shared" si="7"/>
        <v>27</v>
      </c>
      <c r="W7" s="18">
        <f t="shared" si="21"/>
        <v>115</v>
      </c>
      <c r="X7" s="16">
        <f>VLOOKUP($C7,'[2]Women''s Saber'!$C$4:$AS$104,X$1-2,FALSE)</f>
        <v>27</v>
      </c>
      <c r="Z7">
        <f t="shared" si="8"/>
        <v>0</v>
      </c>
      <c r="AA7">
        <f t="shared" si="9"/>
        <v>140</v>
      </c>
      <c r="AB7">
        <f t="shared" si="10"/>
        <v>170</v>
      </c>
      <c r="AC7">
        <f t="shared" si="11"/>
        <v>200</v>
      </c>
      <c r="AD7">
        <f t="shared" si="12"/>
        <v>0</v>
      </c>
      <c r="AE7">
        <f t="shared" si="13"/>
        <v>0</v>
      </c>
      <c r="AF7">
        <f t="shared" si="14"/>
        <v>115</v>
      </c>
      <c r="AH7" s="30"/>
    </row>
    <row r="8" spans="1:34" ht="13.5">
      <c r="A8" s="2" t="str">
        <f t="shared" si="0"/>
        <v>5</v>
      </c>
      <c r="B8" s="2" t="str">
        <f t="shared" si="1"/>
        <v> </v>
      </c>
      <c r="C8" s="34" t="s">
        <v>180</v>
      </c>
      <c r="D8" s="35">
        <v>1987</v>
      </c>
      <c r="E8" s="3">
        <f t="shared" si="2"/>
        <v>586</v>
      </c>
      <c r="F8" s="3">
        <f t="shared" si="3"/>
        <v>340</v>
      </c>
      <c r="G8" s="4" t="s">
        <v>5</v>
      </c>
      <c r="H8" s="5">
        <f t="shared" si="15"/>
        <v>0</v>
      </c>
      <c r="I8" s="4">
        <v>3</v>
      </c>
      <c r="J8" s="5">
        <f t="shared" si="16"/>
        <v>170</v>
      </c>
      <c r="K8" s="4">
        <v>3</v>
      </c>
      <c r="L8" s="5">
        <f t="shared" si="17"/>
        <v>170</v>
      </c>
      <c r="M8" s="17">
        <f t="shared" si="4"/>
        <v>24</v>
      </c>
      <c r="N8" s="18">
        <f t="shared" si="18"/>
        <v>133</v>
      </c>
      <c r="O8" s="16">
        <f>VLOOKUP($C8,'[2]Women''s Saber'!$C$4:$AS$104,O$1-2,FALSE)</f>
        <v>24</v>
      </c>
      <c r="P8" s="17" t="str">
        <f t="shared" si="5"/>
        <v>np</v>
      </c>
      <c r="Q8" s="18">
        <f t="shared" si="19"/>
        <v>0</v>
      </c>
      <c r="R8" s="16" t="str">
        <f>VLOOKUP($C8,'[2]Women''s Saber'!$C$4:$AS$104,R$1-2,FALSE)</f>
        <v>np</v>
      </c>
      <c r="S8" s="17" t="str">
        <f t="shared" si="6"/>
        <v>np</v>
      </c>
      <c r="T8" s="18">
        <f t="shared" si="20"/>
        <v>0</v>
      </c>
      <c r="U8" s="16" t="str">
        <f>VLOOKUP($C8,'[2]Women''s Saber'!$C$4:$AS$104,U$1-2,FALSE)</f>
        <v>np</v>
      </c>
      <c r="V8" s="17">
        <f t="shared" si="7"/>
        <v>29</v>
      </c>
      <c r="W8" s="18">
        <f t="shared" si="21"/>
        <v>113</v>
      </c>
      <c r="X8" s="16">
        <f>VLOOKUP($C8,'[2]Women''s Saber'!$C$4:$AS$104,X$1-2,FALSE)</f>
        <v>29</v>
      </c>
      <c r="Z8">
        <f t="shared" si="8"/>
        <v>0</v>
      </c>
      <c r="AA8">
        <f t="shared" si="9"/>
        <v>170</v>
      </c>
      <c r="AB8">
        <f t="shared" si="10"/>
        <v>170</v>
      </c>
      <c r="AC8">
        <f t="shared" si="11"/>
        <v>133</v>
      </c>
      <c r="AD8">
        <f t="shared" si="12"/>
        <v>0</v>
      </c>
      <c r="AE8">
        <f t="shared" si="13"/>
        <v>0</v>
      </c>
      <c r="AF8">
        <f t="shared" si="14"/>
        <v>113</v>
      </c>
      <c r="AH8" s="30"/>
    </row>
    <row r="9" spans="1:34" ht="13.5">
      <c r="A9" s="2" t="str">
        <f t="shared" si="0"/>
        <v>6</v>
      </c>
      <c r="B9" s="2" t="str">
        <f t="shared" si="1"/>
        <v> </v>
      </c>
      <c r="C9" s="26" t="s">
        <v>48</v>
      </c>
      <c r="D9" s="1">
        <v>1988</v>
      </c>
      <c r="E9" s="3">
        <f t="shared" si="2"/>
        <v>565</v>
      </c>
      <c r="F9" s="3">
        <f t="shared" si="3"/>
        <v>354</v>
      </c>
      <c r="G9" s="4">
        <v>2</v>
      </c>
      <c r="H9" s="5">
        <f>IF(OR(G9&gt;=33,ISNUMBER(G9)=FALSE),0,VLOOKUP(G9,PointTable,H$3,TRUE))</f>
        <v>184</v>
      </c>
      <c r="I9" s="4">
        <v>3</v>
      </c>
      <c r="J9" s="5">
        <f>IF(OR(I9&gt;=33,ISNUMBER(I9)=FALSE),0,VLOOKUP(I9,PointTable,J$3,TRUE))</f>
        <v>170</v>
      </c>
      <c r="K9" s="4" t="s">
        <v>5</v>
      </c>
      <c r="L9" s="5">
        <f>IF(OR(K9&gt;=33,ISNUMBER(K9)=FALSE),0,VLOOKUP(K9,PointTable,L$3,TRUE))</f>
        <v>0</v>
      </c>
      <c r="M9" s="17" t="str">
        <f t="shared" si="4"/>
        <v>np</v>
      </c>
      <c r="N9" s="18">
        <f>IF(OR(M9&gt;=33,ISNUMBER(M9)=FALSE),0,VLOOKUP(M9,PointTable,N$3,TRUE))</f>
        <v>0</v>
      </c>
      <c r="O9" s="16" t="str">
        <f>VLOOKUP($C9,'[2]Women''s Saber'!$C$4:$AS$104,O$1-2,FALSE)</f>
        <v>np</v>
      </c>
      <c r="P9" s="17" t="str">
        <f t="shared" si="5"/>
        <v>np</v>
      </c>
      <c r="Q9" s="18">
        <f>IF(OR(P9&gt;=33,ISNUMBER(P9)=FALSE),0,VLOOKUP(P9,PointTable,Q$3,TRUE))</f>
        <v>0</v>
      </c>
      <c r="R9" s="16" t="str">
        <f>VLOOKUP($C9,'[2]Women''s Saber'!$C$4:$AS$104,R$1-2,FALSE)</f>
        <v>np</v>
      </c>
      <c r="S9" s="17" t="str">
        <f t="shared" si="6"/>
        <v>np</v>
      </c>
      <c r="T9" s="18">
        <f>IF(OR(S9&gt;=33,ISNUMBER(S9)=FALSE),0,VLOOKUP(S9,PointTable,T$3,TRUE))</f>
        <v>0</v>
      </c>
      <c r="U9" s="16" t="str">
        <f>VLOOKUP($C9,'[2]Women''s Saber'!$C$4:$AS$104,U$1-2,FALSE)</f>
        <v>np</v>
      </c>
      <c r="V9" s="17">
        <f t="shared" si="7"/>
        <v>12</v>
      </c>
      <c r="W9" s="18">
        <f>IF(OR(V9&gt;=33,ISNUMBER(V9)=FALSE),0,VLOOKUP(V9,PointTable,W$3,TRUE))</f>
        <v>211</v>
      </c>
      <c r="X9" s="16">
        <f>VLOOKUP($C9,'[2]Women''s Saber'!$C$4:$AS$104,X$1-2,FALSE)</f>
        <v>12</v>
      </c>
      <c r="Z9">
        <f t="shared" si="8"/>
        <v>184</v>
      </c>
      <c r="AA9">
        <f t="shared" si="9"/>
        <v>170</v>
      </c>
      <c r="AB9">
        <f t="shared" si="10"/>
        <v>0</v>
      </c>
      <c r="AC9">
        <f t="shared" si="11"/>
        <v>0</v>
      </c>
      <c r="AD9">
        <f t="shared" si="12"/>
        <v>0</v>
      </c>
      <c r="AE9">
        <f t="shared" si="13"/>
        <v>0</v>
      </c>
      <c r="AF9">
        <f t="shared" si="14"/>
        <v>211</v>
      </c>
      <c r="AH9" s="30"/>
    </row>
    <row r="10" spans="1:34" ht="13.5">
      <c r="A10" s="2" t="str">
        <f t="shared" si="0"/>
        <v>7</v>
      </c>
      <c r="B10" s="2" t="str">
        <f t="shared" si="1"/>
        <v>#</v>
      </c>
      <c r="C10" s="26" t="s">
        <v>29</v>
      </c>
      <c r="D10" s="1">
        <v>1989</v>
      </c>
      <c r="E10" s="3">
        <f t="shared" si="2"/>
        <v>514</v>
      </c>
      <c r="F10" s="3">
        <f t="shared" si="3"/>
        <v>277</v>
      </c>
      <c r="G10" s="4">
        <v>14</v>
      </c>
      <c r="H10" s="5">
        <f t="shared" si="15"/>
        <v>102</v>
      </c>
      <c r="I10" s="4">
        <v>7</v>
      </c>
      <c r="J10" s="5">
        <f t="shared" si="16"/>
        <v>138</v>
      </c>
      <c r="K10" s="4">
        <v>6</v>
      </c>
      <c r="L10" s="5">
        <f t="shared" si="17"/>
        <v>139</v>
      </c>
      <c r="M10" s="17">
        <f t="shared" si="4"/>
        <v>22</v>
      </c>
      <c r="N10" s="18">
        <f t="shared" si="18"/>
        <v>135</v>
      </c>
      <c r="O10" s="16">
        <f>VLOOKUP($C10,'[2]Women''s Saber'!$C$4:$AS$104,O$1-2,FALSE)</f>
        <v>22</v>
      </c>
      <c r="P10" s="17" t="str">
        <f t="shared" si="5"/>
        <v>np</v>
      </c>
      <c r="Q10" s="18">
        <f t="shared" si="19"/>
        <v>0</v>
      </c>
      <c r="R10" s="16" t="str">
        <f>VLOOKUP($C10,'[2]Women''s Saber'!$C$4:$AS$104,R$1-2,FALSE)</f>
        <v>np</v>
      </c>
      <c r="S10" s="17" t="str">
        <f t="shared" si="6"/>
        <v>np</v>
      </c>
      <c r="T10" s="18">
        <f t="shared" si="20"/>
        <v>0</v>
      </c>
      <c r="U10" s="16" t="str">
        <f>VLOOKUP($C10,'[2]Women''s Saber'!$C$4:$AS$104,U$1-2,FALSE)</f>
        <v>np</v>
      </c>
      <c r="V10" s="17" t="str">
        <f t="shared" si="7"/>
        <v>np</v>
      </c>
      <c r="W10" s="18">
        <f t="shared" si="21"/>
        <v>0</v>
      </c>
      <c r="X10" s="16" t="str">
        <f>VLOOKUP($C10,'[2]Women''s Saber'!$C$4:$AS$104,X$1-2,FALSE)</f>
        <v>np</v>
      </c>
      <c r="Z10">
        <f t="shared" si="8"/>
        <v>102</v>
      </c>
      <c r="AA10">
        <f t="shared" si="9"/>
        <v>138</v>
      </c>
      <c r="AB10">
        <f t="shared" si="10"/>
        <v>139</v>
      </c>
      <c r="AC10">
        <f t="shared" si="11"/>
        <v>135</v>
      </c>
      <c r="AD10">
        <f t="shared" si="12"/>
        <v>0</v>
      </c>
      <c r="AE10">
        <f t="shared" si="13"/>
        <v>0</v>
      </c>
      <c r="AF10">
        <f t="shared" si="14"/>
        <v>0</v>
      </c>
      <c r="AH10" s="30"/>
    </row>
    <row r="11" spans="1:34" ht="13.5">
      <c r="A11" s="2" t="str">
        <f t="shared" si="0"/>
        <v>8</v>
      </c>
      <c r="B11" s="2" t="str">
        <f t="shared" si="1"/>
        <v>#</v>
      </c>
      <c r="C11" s="34" t="s">
        <v>126</v>
      </c>
      <c r="D11" s="35">
        <v>1990</v>
      </c>
      <c r="E11" s="3">
        <f t="shared" si="2"/>
        <v>482</v>
      </c>
      <c r="F11" s="3">
        <f t="shared" si="3"/>
        <v>208</v>
      </c>
      <c r="G11" s="4" t="s">
        <v>5</v>
      </c>
      <c r="H11" s="5">
        <f t="shared" si="15"/>
        <v>0</v>
      </c>
      <c r="I11" s="4">
        <v>14</v>
      </c>
      <c r="J11" s="5">
        <f t="shared" si="16"/>
        <v>102</v>
      </c>
      <c r="K11" s="4">
        <v>10</v>
      </c>
      <c r="L11" s="5">
        <f t="shared" si="17"/>
        <v>106</v>
      </c>
      <c r="M11" s="17">
        <f t="shared" si="4"/>
        <v>8</v>
      </c>
      <c r="N11" s="18">
        <f t="shared" si="18"/>
        <v>274</v>
      </c>
      <c r="O11" s="16">
        <f>VLOOKUP($C11,'[2]Women''s Saber'!$C$4:$AS$104,O$1-2,FALSE)</f>
        <v>8</v>
      </c>
      <c r="P11" s="17" t="str">
        <f t="shared" si="5"/>
        <v>np</v>
      </c>
      <c r="Q11" s="18">
        <f t="shared" si="19"/>
        <v>0</v>
      </c>
      <c r="R11" s="16" t="str">
        <f>VLOOKUP($C11,'[2]Women''s Saber'!$C$4:$AS$104,R$1-2,FALSE)</f>
        <v>np</v>
      </c>
      <c r="S11" s="17" t="str">
        <f t="shared" si="6"/>
        <v>np</v>
      </c>
      <c r="T11" s="18">
        <f t="shared" si="20"/>
        <v>0</v>
      </c>
      <c r="U11" s="16" t="str">
        <f>VLOOKUP($C11,'[2]Women''s Saber'!$C$4:$AS$104,U$1-2,FALSE)</f>
        <v>np</v>
      </c>
      <c r="V11" s="17" t="str">
        <f t="shared" si="7"/>
        <v>np</v>
      </c>
      <c r="W11" s="18">
        <f t="shared" si="21"/>
        <v>0</v>
      </c>
      <c r="X11" s="16" t="str">
        <f>VLOOKUP($C11,'[2]Women''s Saber'!$C$4:$AS$104,X$1-2,FALSE)</f>
        <v>np</v>
      </c>
      <c r="Z11">
        <f t="shared" si="8"/>
        <v>0</v>
      </c>
      <c r="AA11">
        <f t="shared" si="9"/>
        <v>102</v>
      </c>
      <c r="AB11">
        <f t="shared" si="10"/>
        <v>106</v>
      </c>
      <c r="AC11">
        <f t="shared" si="11"/>
        <v>274</v>
      </c>
      <c r="AD11">
        <f t="shared" si="12"/>
        <v>0</v>
      </c>
      <c r="AE11">
        <f t="shared" si="13"/>
        <v>0</v>
      </c>
      <c r="AF11">
        <f t="shared" si="14"/>
        <v>0</v>
      </c>
      <c r="AH11" s="30"/>
    </row>
    <row r="12" spans="1:34" ht="13.5">
      <c r="A12" s="2" t="str">
        <f t="shared" si="0"/>
        <v>9</v>
      </c>
      <c r="B12" s="2" t="str">
        <f t="shared" si="1"/>
        <v> </v>
      </c>
      <c r="C12" s="26" t="s">
        <v>136</v>
      </c>
      <c r="D12" s="1">
        <v>1987</v>
      </c>
      <c r="E12" s="3">
        <f t="shared" si="2"/>
        <v>453</v>
      </c>
      <c r="F12" s="3">
        <f t="shared" si="3"/>
        <v>240</v>
      </c>
      <c r="G12" s="4">
        <v>13</v>
      </c>
      <c r="H12" s="5">
        <f t="shared" si="15"/>
        <v>103</v>
      </c>
      <c r="I12" s="4">
        <v>8</v>
      </c>
      <c r="J12" s="5">
        <f t="shared" si="16"/>
        <v>137</v>
      </c>
      <c r="K12" s="4">
        <v>13</v>
      </c>
      <c r="L12" s="5">
        <f t="shared" si="17"/>
        <v>103</v>
      </c>
      <c r="M12" s="17" t="str">
        <f t="shared" si="4"/>
        <v>np</v>
      </c>
      <c r="N12" s="18">
        <f t="shared" si="18"/>
        <v>0</v>
      </c>
      <c r="O12" s="16" t="str">
        <f>VLOOKUP($C12,'[2]Women''s Saber'!$C$4:$AS$104,O$1-2,FALSE)</f>
        <v>np</v>
      </c>
      <c r="P12" s="17" t="str">
        <f t="shared" si="5"/>
        <v>np</v>
      </c>
      <c r="Q12" s="18">
        <f t="shared" si="19"/>
        <v>0</v>
      </c>
      <c r="R12" s="16" t="str">
        <f>VLOOKUP($C12,'[2]Women''s Saber'!$C$4:$AS$104,R$1-2,FALSE)</f>
        <v>np</v>
      </c>
      <c r="S12" s="17" t="str">
        <f t="shared" si="6"/>
        <v>np</v>
      </c>
      <c r="T12" s="18">
        <f t="shared" si="20"/>
        <v>0</v>
      </c>
      <c r="U12" s="16" t="str">
        <f>VLOOKUP($C12,'[2]Women''s Saber'!$C$4:$AS$104,U$1-2,FALSE)</f>
        <v>np</v>
      </c>
      <c r="V12" s="17">
        <f t="shared" si="7"/>
        <v>32</v>
      </c>
      <c r="W12" s="18">
        <f t="shared" si="21"/>
        <v>110</v>
      </c>
      <c r="X12" s="16">
        <f>VLOOKUP($C12,'[2]Women''s Saber'!$C$4:$AS$104,X$1-2,FALSE)</f>
        <v>32</v>
      </c>
      <c r="Z12">
        <f t="shared" si="8"/>
        <v>103</v>
      </c>
      <c r="AA12">
        <f t="shared" si="9"/>
        <v>137</v>
      </c>
      <c r="AB12">
        <f t="shared" si="10"/>
        <v>103</v>
      </c>
      <c r="AC12">
        <f t="shared" si="11"/>
        <v>0</v>
      </c>
      <c r="AD12">
        <f t="shared" si="12"/>
        <v>0</v>
      </c>
      <c r="AE12">
        <f t="shared" si="13"/>
        <v>0</v>
      </c>
      <c r="AF12">
        <f t="shared" si="14"/>
        <v>110</v>
      </c>
      <c r="AH12" s="30"/>
    </row>
    <row r="13" spans="1:34" ht="13.5">
      <c r="A13" s="2" t="str">
        <f t="shared" si="0"/>
        <v>10</v>
      </c>
      <c r="B13" s="2" t="str">
        <f t="shared" si="1"/>
        <v> </v>
      </c>
      <c r="C13" s="26" t="s">
        <v>111</v>
      </c>
      <c r="D13" s="1">
        <v>1987</v>
      </c>
      <c r="E13" s="3">
        <f t="shared" si="2"/>
        <v>424</v>
      </c>
      <c r="F13" s="3">
        <f t="shared" si="3"/>
        <v>310</v>
      </c>
      <c r="G13" s="4">
        <v>3</v>
      </c>
      <c r="H13" s="5">
        <f t="shared" si="15"/>
        <v>170</v>
      </c>
      <c r="I13" s="4" t="s">
        <v>5</v>
      </c>
      <c r="J13" s="5">
        <f t="shared" si="16"/>
        <v>0</v>
      </c>
      <c r="K13" s="4">
        <v>5</v>
      </c>
      <c r="L13" s="5">
        <f t="shared" si="17"/>
        <v>140</v>
      </c>
      <c r="M13" s="17" t="str">
        <f t="shared" si="4"/>
        <v>np</v>
      </c>
      <c r="N13" s="18">
        <f t="shared" si="18"/>
        <v>0</v>
      </c>
      <c r="O13" s="16" t="str">
        <f>VLOOKUP($C13,'[2]Women''s Saber'!$C$4:$AS$104,O$1-2,FALSE)</f>
        <v>np</v>
      </c>
      <c r="P13" s="17" t="str">
        <f t="shared" si="5"/>
        <v>np</v>
      </c>
      <c r="Q13" s="18">
        <f t="shared" si="19"/>
        <v>0</v>
      </c>
      <c r="R13" s="16" t="str">
        <f>VLOOKUP($C13,'[2]Women''s Saber'!$C$4:$AS$104,R$1-2,FALSE)</f>
        <v>np</v>
      </c>
      <c r="S13" s="17" t="str">
        <f t="shared" si="6"/>
        <v>np</v>
      </c>
      <c r="T13" s="18">
        <f t="shared" si="20"/>
        <v>0</v>
      </c>
      <c r="U13" s="16" t="str">
        <f>VLOOKUP($C13,'[2]Women''s Saber'!$C$4:$AS$104,U$1-2,FALSE)</f>
        <v>np</v>
      </c>
      <c r="V13" s="17">
        <f t="shared" si="7"/>
        <v>28</v>
      </c>
      <c r="W13" s="18">
        <f t="shared" si="21"/>
        <v>114</v>
      </c>
      <c r="X13" s="16">
        <f>VLOOKUP($C13,'[2]Women''s Saber'!$C$4:$AS$104,X$1-2,FALSE)</f>
        <v>28</v>
      </c>
      <c r="Z13">
        <f aca="true" t="shared" si="22" ref="Z13:Z19">H13</f>
        <v>170</v>
      </c>
      <c r="AA13">
        <f aca="true" t="shared" si="23" ref="AA13:AA19">J13</f>
        <v>0</v>
      </c>
      <c r="AB13">
        <f aca="true" t="shared" si="24" ref="AB13:AB19">L13</f>
        <v>140</v>
      </c>
      <c r="AC13">
        <f aca="true" t="shared" si="25" ref="AC13:AC19">N13</f>
        <v>0</v>
      </c>
      <c r="AD13">
        <f aca="true" t="shared" si="26" ref="AD13:AD19">Q13</f>
        <v>0</v>
      </c>
      <c r="AE13">
        <f aca="true" t="shared" si="27" ref="AE13:AE19">T13</f>
        <v>0</v>
      </c>
      <c r="AF13">
        <f aca="true" t="shared" si="28" ref="AF13:AF19">W13</f>
        <v>114</v>
      </c>
      <c r="AH13" s="30"/>
    </row>
    <row r="14" spans="1:34" ht="13.5">
      <c r="A14" s="2" t="str">
        <f t="shared" si="0"/>
        <v>11</v>
      </c>
      <c r="B14" s="2" t="str">
        <f t="shared" si="1"/>
        <v> </v>
      </c>
      <c r="C14" s="26" t="s">
        <v>101</v>
      </c>
      <c r="D14" s="1">
        <v>1988</v>
      </c>
      <c r="E14" s="3">
        <f t="shared" si="2"/>
        <v>407</v>
      </c>
      <c r="F14" s="3">
        <f t="shared" si="3"/>
        <v>206</v>
      </c>
      <c r="G14" s="4" t="s">
        <v>5</v>
      </c>
      <c r="H14" s="5">
        <f t="shared" si="15"/>
        <v>0</v>
      </c>
      <c r="I14" s="4">
        <v>15</v>
      </c>
      <c r="J14" s="5">
        <f t="shared" si="16"/>
        <v>101</v>
      </c>
      <c r="K14" s="4">
        <v>11</v>
      </c>
      <c r="L14" s="5">
        <f t="shared" si="17"/>
        <v>105</v>
      </c>
      <c r="M14" s="17">
        <f t="shared" si="4"/>
        <v>15</v>
      </c>
      <c r="N14" s="18">
        <f t="shared" si="18"/>
        <v>201</v>
      </c>
      <c r="O14" s="16">
        <f>VLOOKUP($C14,'[2]Women''s Saber'!$C$4:$AS$104,O$1-2,FALSE)</f>
        <v>15</v>
      </c>
      <c r="P14" s="17" t="str">
        <f t="shared" si="5"/>
        <v>np</v>
      </c>
      <c r="Q14" s="18">
        <f t="shared" si="19"/>
        <v>0</v>
      </c>
      <c r="R14" s="16" t="str">
        <f>VLOOKUP($C14,'[2]Women''s Saber'!$C$4:$AS$104,R$1-2,FALSE)</f>
        <v>np</v>
      </c>
      <c r="S14" s="17" t="str">
        <f t="shared" si="6"/>
        <v>np</v>
      </c>
      <c r="T14" s="18">
        <f t="shared" si="20"/>
        <v>0</v>
      </c>
      <c r="U14" s="16" t="str">
        <f>VLOOKUP($C14,'[2]Women''s Saber'!$C$4:$AS$104,U$1-2,FALSE)</f>
        <v>np</v>
      </c>
      <c r="V14" s="17" t="str">
        <f t="shared" si="7"/>
        <v>np</v>
      </c>
      <c r="W14" s="18">
        <f t="shared" si="21"/>
        <v>0</v>
      </c>
      <c r="X14" s="16" t="str">
        <f>VLOOKUP($C14,'[2]Women''s Saber'!$C$4:$AS$104,X$1-2,FALSE)</f>
        <v>np</v>
      </c>
      <c r="Z14">
        <f>H14</f>
        <v>0</v>
      </c>
      <c r="AA14">
        <f>J14</f>
        <v>101</v>
      </c>
      <c r="AB14">
        <f>L14</f>
        <v>105</v>
      </c>
      <c r="AC14">
        <f>N14</f>
        <v>201</v>
      </c>
      <c r="AD14">
        <f>Q14</f>
        <v>0</v>
      </c>
      <c r="AE14">
        <f>T14</f>
        <v>0</v>
      </c>
      <c r="AF14">
        <f>W14</f>
        <v>0</v>
      </c>
      <c r="AH14" s="30"/>
    </row>
    <row r="15" spans="1:34" ht="13.5">
      <c r="A15" s="2" t="str">
        <f t="shared" si="0"/>
        <v>12</v>
      </c>
      <c r="B15" s="2" t="str">
        <f t="shared" si="1"/>
        <v> </v>
      </c>
      <c r="C15" s="26" t="s">
        <v>37</v>
      </c>
      <c r="D15" s="1">
        <v>1988</v>
      </c>
      <c r="E15" s="3">
        <f t="shared" si="2"/>
        <v>322</v>
      </c>
      <c r="F15" s="3">
        <f t="shared" si="3"/>
        <v>322</v>
      </c>
      <c r="G15" s="4" t="s">
        <v>5</v>
      </c>
      <c r="H15" s="5">
        <f t="shared" si="15"/>
        <v>0</v>
      </c>
      <c r="I15" s="4">
        <v>2</v>
      </c>
      <c r="J15" s="5">
        <f t="shared" si="16"/>
        <v>184</v>
      </c>
      <c r="K15" s="4">
        <v>7</v>
      </c>
      <c r="L15" s="5">
        <f t="shared" si="17"/>
        <v>138</v>
      </c>
      <c r="M15" s="17" t="str">
        <f t="shared" si="4"/>
        <v>np</v>
      </c>
      <c r="N15" s="18">
        <f t="shared" si="18"/>
        <v>0</v>
      </c>
      <c r="O15" s="16" t="e">
        <f>VLOOKUP($C15,'[2]Women''s Saber'!$C$4:$AS$104,O$1-2,FALSE)</f>
        <v>#N/A</v>
      </c>
      <c r="P15" s="17" t="str">
        <f t="shared" si="5"/>
        <v>np</v>
      </c>
      <c r="Q15" s="18">
        <f t="shared" si="19"/>
        <v>0</v>
      </c>
      <c r="R15" s="16" t="e">
        <f>VLOOKUP($C15,'[2]Women''s Saber'!$C$4:$AS$104,R$1-2,FALSE)</f>
        <v>#N/A</v>
      </c>
      <c r="S15" s="17" t="str">
        <f t="shared" si="6"/>
        <v>np</v>
      </c>
      <c r="T15" s="18">
        <f t="shared" si="20"/>
        <v>0</v>
      </c>
      <c r="U15" s="16" t="e">
        <f>VLOOKUP($C15,'[2]Women''s Saber'!$C$4:$AS$104,U$1-2,FALSE)</f>
        <v>#N/A</v>
      </c>
      <c r="V15" s="17" t="str">
        <f t="shared" si="7"/>
        <v>np</v>
      </c>
      <c r="W15" s="18">
        <f t="shared" si="21"/>
        <v>0</v>
      </c>
      <c r="X15" s="16" t="e">
        <f>VLOOKUP($C15,'[2]Women''s Saber'!$C$4:$AS$104,X$1-2,FALSE)</f>
        <v>#N/A</v>
      </c>
      <c r="Z15">
        <f>H15</f>
        <v>0</v>
      </c>
      <c r="AA15">
        <f>J15</f>
        <v>184</v>
      </c>
      <c r="AB15">
        <f>L15</f>
        <v>138</v>
      </c>
      <c r="AC15">
        <f>N15</f>
        <v>0</v>
      </c>
      <c r="AD15">
        <f>Q15</f>
        <v>0</v>
      </c>
      <c r="AE15">
        <f>T15</f>
        <v>0</v>
      </c>
      <c r="AF15">
        <f>W15</f>
        <v>0</v>
      </c>
      <c r="AH15" s="30"/>
    </row>
    <row r="16" spans="1:34" ht="13.5">
      <c r="A16" s="2" t="str">
        <f t="shared" si="0"/>
        <v>13</v>
      </c>
      <c r="B16" s="2" t="str">
        <f t="shared" si="1"/>
        <v>#</v>
      </c>
      <c r="C16" s="26" t="s">
        <v>47</v>
      </c>
      <c r="D16" s="1">
        <v>1989</v>
      </c>
      <c r="E16" s="3">
        <f t="shared" si="2"/>
        <v>308</v>
      </c>
      <c r="F16" s="3">
        <f t="shared" si="3"/>
        <v>208</v>
      </c>
      <c r="G16" s="4">
        <v>12</v>
      </c>
      <c r="H16" s="5">
        <f t="shared" si="15"/>
        <v>104</v>
      </c>
      <c r="I16" s="4">
        <v>12</v>
      </c>
      <c r="J16" s="5">
        <f t="shared" si="16"/>
        <v>104</v>
      </c>
      <c r="K16" s="4">
        <v>16</v>
      </c>
      <c r="L16" s="5">
        <f t="shared" si="17"/>
        <v>100</v>
      </c>
      <c r="M16" s="17" t="str">
        <f t="shared" si="4"/>
        <v>np</v>
      </c>
      <c r="N16" s="18">
        <f t="shared" si="18"/>
        <v>0</v>
      </c>
      <c r="O16" s="16" t="e">
        <f>VLOOKUP($C16,'[2]Women''s Saber'!$C$4:$AS$104,O$1-2,FALSE)</f>
        <v>#N/A</v>
      </c>
      <c r="P16" s="17" t="str">
        <f t="shared" si="5"/>
        <v>np</v>
      </c>
      <c r="Q16" s="18">
        <f t="shared" si="19"/>
        <v>0</v>
      </c>
      <c r="R16" s="16" t="e">
        <f>VLOOKUP($C16,'[2]Women''s Saber'!$C$4:$AS$104,R$1-2,FALSE)</f>
        <v>#N/A</v>
      </c>
      <c r="S16" s="17" t="str">
        <f t="shared" si="6"/>
        <v>np</v>
      </c>
      <c r="T16" s="18">
        <f t="shared" si="20"/>
        <v>0</v>
      </c>
      <c r="U16" s="16" t="e">
        <f>VLOOKUP($C16,'[2]Women''s Saber'!$C$4:$AS$104,U$1-2,FALSE)</f>
        <v>#N/A</v>
      </c>
      <c r="V16" s="17" t="str">
        <f t="shared" si="7"/>
        <v>np</v>
      </c>
      <c r="W16" s="18">
        <f t="shared" si="21"/>
        <v>0</v>
      </c>
      <c r="X16" s="16" t="e">
        <f>VLOOKUP($C16,'[2]Women''s Saber'!$C$4:$AS$104,X$1-2,FALSE)</f>
        <v>#N/A</v>
      </c>
      <c r="Z16">
        <f>H16</f>
        <v>104</v>
      </c>
      <c r="AA16">
        <f>J16</f>
        <v>104</v>
      </c>
      <c r="AB16">
        <f>L16</f>
        <v>100</v>
      </c>
      <c r="AC16">
        <f>N16</f>
        <v>0</v>
      </c>
      <c r="AD16">
        <f>Q16</f>
        <v>0</v>
      </c>
      <c r="AE16">
        <f>T16</f>
        <v>0</v>
      </c>
      <c r="AF16">
        <f>W16</f>
        <v>0</v>
      </c>
      <c r="AH16" s="30"/>
    </row>
    <row r="17" spans="1:34" ht="13.5">
      <c r="A17" s="2" t="str">
        <f t="shared" si="0"/>
        <v>14</v>
      </c>
      <c r="B17" s="2" t="str">
        <f t="shared" si="1"/>
        <v> </v>
      </c>
      <c r="C17" s="26" t="s">
        <v>68</v>
      </c>
      <c r="D17" s="1">
        <v>1987</v>
      </c>
      <c r="E17" s="3">
        <f t="shared" si="2"/>
        <v>277</v>
      </c>
      <c r="F17" s="3">
        <f t="shared" si="3"/>
        <v>277</v>
      </c>
      <c r="G17" s="4">
        <v>7</v>
      </c>
      <c r="H17" s="5">
        <f t="shared" si="15"/>
        <v>138</v>
      </c>
      <c r="I17" s="4">
        <v>6</v>
      </c>
      <c r="J17" s="5">
        <f t="shared" si="16"/>
        <v>139</v>
      </c>
      <c r="K17" s="4" t="s">
        <v>5</v>
      </c>
      <c r="L17" s="5">
        <f t="shared" si="17"/>
        <v>0</v>
      </c>
      <c r="M17" s="17" t="str">
        <f t="shared" si="4"/>
        <v>np</v>
      </c>
      <c r="N17" s="18">
        <f t="shared" si="18"/>
        <v>0</v>
      </c>
      <c r="O17" s="16" t="e">
        <f>VLOOKUP($C17,'[2]Women''s Saber'!$C$4:$AS$104,O$1-2,FALSE)</f>
        <v>#N/A</v>
      </c>
      <c r="P17" s="17" t="str">
        <f t="shared" si="5"/>
        <v>np</v>
      </c>
      <c r="Q17" s="18">
        <f t="shared" si="19"/>
        <v>0</v>
      </c>
      <c r="R17" s="16" t="e">
        <f>VLOOKUP($C17,'[2]Women''s Saber'!$C$4:$AS$104,R$1-2,FALSE)</f>
        <v>#N/A</v>
      </c>
      <c r="S17" s="17" t="str">
        <f t="shared" si="6"/>
        <v>np</v>
      </c>
      <c r="T17" s="18">
        <f t="shared" si="20"/>
        <v>0</v>
      </c>
      <c r="U17" s="16" t="e">
        <f>VLOOKUP($C17,'[2]Women''s Saber'!$C$4:$AS$104,U$1-2,FALSE)</f>
        <v>#N/A</v>
      </c>
      <c r="V17" s="17" t="str">
        <f t="shared" si="7"/>
        <v>np</v>
      </c>
      <c r="W17" s="18">
        <f t="shared" si="21"/>
        <v>0</v>
      </c>
      <c r="X17" s="16" t="e">
        <f>VLOOKUP($C17,'[2]Women''s Saber'!$C$4:$AS$104,X$1-2,FALSE)</f>
        <v>#N/A</v>
      </c>
      <c r="Z17">
        <f t="shared" si="22"/>
        <v>138</v>
      </c>
      <c r="AA17">
        <f t="shared" si="23"/>
        <v>139</v>
      </c>
      <c r="AB17">
        <f t="shared" si="24"/>
        <v>0</v>
      </c>
      <c r="AC17">
        <f t="shared" si="25"/>
        <v>0</v>
      </c>
      <c r="AD17">
        <f t="shared" si="26"/>
        <v>0</v>
      </c>
      <c r="AE17">
        <f t="shared" si="27"/>
        <v>0</v>
      </c>
      <c r="AF17">
        <f t="shared" si="28"/>
        <v>0</v>
      </c>
      <c r="AH17" s="30"/>
    </row>
    <row r="18" spans="1:34" ht="13.5">
      <c r="A18" s="2" t="str">
        <f t="shared" si="0"/>
        <v>15</v>
      </c>
      <c r="B18" s="2" t="str">
        <f t="shared" si="1"/>
        <v> </v>
      </c>
      <c r="C18" s="26" t="s">
        <v>179</v>
      </c>
      <c r="D18" s="1">
        <v>1988</v>
      </c>
      <c r="E18" s="3">
        <f t="shared" si="2"/>
        <v>212</v>
      </c>
      <c r="F18" s="3">
        <f t="shared" si="3"/>
        <v>212</v>
      </c>
      <c r="G18" s="4">
        <v>10</v>
      </c>
      <c r="H18" s="5">
        <f t="shared" si="15"/>
        <v>106</v>
      </c>
      <c r="I18" s="4">
        <v>10</v>
      </c>
      <c r="J18" s="5">
        <f t="shared" si="16"/>
        <v>106</v>
      </c>
      <c r="K18" s="4" t="s">
        <v>5</v>
      </c>
      <c r="L18" s="5">
        <f t="shared" si="17"/>
        <v>0</v>
      </c>
      <c r="M18" s="17" t="str">
        <f t="shared" si="4"/>
        <v>np</v>
      </c>
      <c r="N18" s="18">
        <f t="shared" si="18"/>
        <v>0</v>
      </c>
      <c r="O18" s="16" t="e">
        <f>VLOOKUP($C18,'[2]Women''s Saber'!$C$4:$AS$104,O$1-2,FALSE)</f>
        <v>#N/A</v>
      </c>
      <c r="P18" s="17" t="str">
        <f t="shared" si="5"/>
        <v>np</v>
      </c>
      <c r="Q18" s="18">
        <f t="shared" si="19"/>
        <v>0</v>
      </c>
      <c r="R18" s="16" t="e">
        <f>VLOOKUP($C18,'[2]Women''s Saber'!$C$4:$AS$104,R$1-2,FALSE)</f>
        <v>#N/A</v>
      </c>
      <c r="S18" s="17" t="str">
        <f t="shared" si="6"/>
        <v>np</v>
      </c>
      <c r="T18" s="18">
        <f t="shared" si="20"/>
        <v>0</v>
      </c>
      <c r="U18" s="16" t="e">
        <f>VLOOKUP($C18,'[2]Women''s Saber'!$C$4:$AS$104,U$1-2,FALSE)</f>
        <v>#N/A</v>
      </c>
      <c r="V18" s="17" t="str">
        <f t="shared" si="7"/>
        <v>np</v>
      </c>
      <c r="W18" s="18">
        <f t="shared" si="21"/>
        <v>0</v>
      </c>
      <c r="X18" s="16" t="e">
        <f>VLOOKUP($C18,'[2]Women''s Saber'!$C$4:$AS$104,X$1-2,FALSE)</f>
        <v>#N/A</v>
      </c>
      <c r="Z18">
        <f t="shared" si="22"/>
        <v>106</v>
      </c>
      <c r="AA18">
        <f t="shared" si="23"/>
        <v>106</v>
      </c>
      <c r="AB18">
        <f t="shared" si="24"/>
        <v>0</v>
      </c>
      <c r="AC18">
        <f t="shared" si="25"/>
        <v>0</v>
      </c>
      <c r="AD18">
        <f t="shared" si="26"/>
        <v>0</v>
      </c>
      <c r="AE18">
        <f t="shared" si="27"/>
        <v>0</v>
      </c>
      <c r="AF18">
        <f t="shared" si="28"/>
        <v>0</v>
      </c>
      <c r="AH18" s="30"/>
    </row>
    <row r="19" spans="1:34" ht="13.5">
      <c r="A19" s="2" t="str">
        <f t="shared" si="0"/>
        <v>16</v>
      </c>
      <c r="B19" s="2" t="str">
        <f t="shared" si="1"/>
        <v> </v>
      </c>
      <c r="C19" s="34" t="s">
        <v>113</v>
      </c>
      <c r="D19" s="35">
        <v>1988</v>
      </c>
      <c r="E19" s="3">
        <f t="shared" si="2"/>
        <v>209</v>
      </c>
      <c r="F19" s="3">
        <f t="shared" si="3"/>
        <v>209</v>
      </c>
      <c r="G19" s="4" t="s">
        <v>5</v>
      </c>
      <c r="H19" s="5">
        <f t="shared" si="15"/>
        <v>0</v>
      </c>
      <c r="I19" s="4">
        <v>11</v>
      </c>
      <c r="J19" s="5">
        <f t="shared" si="16"/>
        <v>105</v>
      </c>
      <c r="K19" s="4">
        <v>12</v>
      </c>
      <c r="L19" s="5">
        <f t="shared" si="17"/>
        <v>104</v>
      </c>
      <c r="M19" s="17" t="str">
        <f t="shared" si="4"/>
        <v>np</v>
      </c>
      <c r="N19" s="18">
        <f t="shared" si="18"/>
        <v>0</v>
      </c>
      <c r="O19" s="16" t="e">
        <f>VLOOKUP($C19,'[2]Women''s Saber'!$C$4:$AS$104,O$1-2,FALSE)</f>
        <v>#N/A</v>
      </c>
      <c r="P19" s="17" t="str">
        <f t="shared" si="5"/>
        <v>np</v>
      </c>
      <c r="Q19" s="18">
        <f t="shared" si="19"/>
        <v>0</v>
      </c>
      <c r="R19" s="16" t="e">
        <f>VLOOKUP($C19,'[2]Women''s Saber'!$C$4:$AS$104,R$1-2,FALSE)</f>
        <v>#N/A</v>
      </c>
      <c r="S19" s="17" t="str">
        <f t="shared" si="6"/>
        <v>np</v>
      </c>
      <c r="T19" s="18">
        <f t="shared" si="20"/>
        <v>0</v>
      </c>
      <c r="U19" s="16" t="e">
        <f>VLOOKUP($C19,'[2]Women''s Saber'!$C$4:$AS$104,U$1-2,FALSE)</f>
        <v>#N/A</v>
      </c>
      <c r="V19" s="17" t="str">
        <f t="shared" si="7"/>
        <v>np</v>
      </c>
      <c r="W19" s="18">
        <f t="shared" si="21"/>
        <v>0</v>
      </c>
      <c r="X19" s="16" t="e">
        <f>VLOOKUP($C19,'[2]Women''s Saber'!$C$4:$AS$104,X$1-2,FALSE)</f>
        <v>#N/A</v>
      </c>
      <c r="Z19">
        <f t="shared" si="22"/>
        <v>0</v>
      </c>
      <c r="AA19">
        <f t="shared" si="23"/>
        <v>105</v>
      </c>
      <c r="AB19">
        <f t="shared" si="24"/>
        <v>104</v>
      </c>
      <c r="AC19">
        <f t="shared" si="25"/>
        <v>0</v>
      </c>
      <c r="AD19">
        <f t="shared" si="26"/>
        <v>0</v>
      </c>
      <c r="AE19">
        <f t="shared" si="27"/>
        <v>0</v>
      </c>
      <c r="AF19">
        <f t="shared" si="28"/>
        <v>0</v>
      </c>
      <c r="AH19" s="30"/>
    </row>
    <row r="20" spans="1:34" ht="13.5">
      <c r="A20" s="2" t="str">
        <f t="shared" si="0"/>
        <v>17</v>
      </c>
      <c r="B20" s="2" t="str">
        <f t="shared" si="1"/>
        <v>#</v>
      </c>
      <c r="C20" s="34" t="s">
        <v>233</v>
      </c>
      <c r="D20" s="35">
        <v>1989</v>
      </c>
      <c r="E20" s="3">
        <f t="shared" si="2"/>
        <v>107</v>
      </c>
      <c r="F20" s="3">
        <f t="shared" si="3"/>
        <v>107</v>
      </c>
      <c r="G20" s="4" t="s">
        <v>5</v>
      </c>
      <c r="H20" s="5">
        <f t="shared" si="15"/>
        <v>0</v>
      </c>
      <c r="I20" s="4">
        <v>9</v>
      </c>
      <c r="J20" s="5">
        <f t="shared" si="16"/>
        <v>107</v>
      </c>
      <c r="K20" s="4" t="s">
        <v>5</v>
      </c>
      <c r="L20" s="5">
        <f t="shared" si="17"/>
        <v>0</v>
      </c>
      <c r="M20" s="17" t="str">
        <f t="shared" si="4"/>
        <v>np</v>
      </c>
      <c r="N20" s="18">
        <f t="shared" si="18"/>
        <v>0</v>
      </c>
      <c r="O20" s="16" t="e">
        <f>VLOOKUP($C20,'[2]Women''s Saber'!$C$4:$AS$104,O$1-2,FALSE)</f>
        <v>#N/A</v>
      </c>
      <c r="P20" s="17" t="str">
        <f t="shared" si="5"/>
        <v>np</v>
      </c>
      <c r="Q20" s="18">
        <f t="shared" si="19"/>
        <v>0</v>
      </c>
      <c r="R20" s="16" t="e">
        <f>VLOOKUP($C20,'[2]Women''s Saber'!$C$4:$AS$104,R$1-2,FALSE)</f>
        <v>#N/A</v>
      </c>
      <c r="S20" s="17" t="str">
        <f t="shared" si="6"/>
        <v>np</v>
      </c>
      <c r="T20" s="18">
        <f t="shared" si="20"/>
        <v>0</v>
      </c>
      <c r="U20" s="16" t="e">
        <f>VLOOKUP($C20,'[2]Women''s Saber'!$C$4:$AS$104,U$1-2,FALSE)</f>
        <v>#N/A</v>
      </c>
      <c r="V20" s="17" t="str">
        <f t="shared" si="7"/>
        <v>np</v>
      </c>
      <c r="W20" s="18">
        <f t="shared" si="21"/>
        <v>0</v>
      </c>
      <c r="X20" s="16" t="e">
        <f>VLOOKUP($C20,'[2]Women''s Saber'!$C$4:$AS$104,X$1-2,FALSE)</f>
        <v>#N/A</v>
      </c>
      <c r="Z20">
        <f>H20</f>
        <v>0</v>
      </c>
      <c r="AA20">
        <f>J20</f>
        <v>107</v>
      </c>
      <c r="AB20">
        <f>L20</f>
        <v>0</v>
      </c>
      <c r="AC20">
        <f>N20</f>
        <v>0</v>
      </c>
      <c r="AD20">
        <f>Q20</f>
        <v>0</v>
      </c>
      <c r="AE20">
        <f>T20</f>
        <v>0</v>
      </c>
      <c r="AF20">
        <f>W20</f>
        <v>0</v>
      </c>
      <c r="AH20" s="30"/>
    </row>
    <row r="21" spans="1:34" ht="13.5">
      <c r="A21" s="2" t="str">
        <f t="shared" si="0"/>
        <v>18</v>
      </c>
      <c r="B21" s="2" t="str">
        <f t="shared" si="1"/>
        <v> </v>
      </c>
      <c r="C21" s="26" t="s">
        <v>106</v>
      </c>
      <c r="D21" s="1">
        <v>1987</v>
      </c>
      <c r="E21" s="3">
        <f t="shared" si="2"/>
        <v>101</v>
      </c>
      <c r="F21" s="3">
        <f t="shared" si="3"/>
        <v>101</v>
      </c>
      <c r="G21" s="4" t="s">
        <v>5</v>
      </c>
      <c r="H21" s="5">
        <f t="shared" si="15"/>
        <v>0</v>
      </c>
      <c r="I21" s="4" t="s">
        <v>5</v>
      </c>
      <c r="J21" s="5">
        <f t="shared" si="16"/>
        <v>0</v>
      </c>
      <c r="K21" s="4">
        <v>15</v>
      </c>
      <c r="L21" s="5">
        <f t="shared" si="17"/>
        <v>101</v>
      </c>
      <c r="M21" s="17" t="str">
        <f t="shared" si="4"/>
        <v>np</v>
      </c>
      <c r="N21" s="18">
        <f t="shared" si="18"/>
        <v>0</v>
      </c>
      <c r="O21" s="16" t="e">
        <f>VLOOKUP($C21,'[2]Women''s Saber'!$C$4:$AS$104,O$1-2,FALSE)</f>
        <v>#N/A</v>
      </c>
      <c r="P21" s="17" t="str">
        <f t="shared" si="5"/>
        <v>np</v>
      </c>
      <c r="Q21" s="18">
        <f t="shared" si="19"/>
        <v>0</v>
      </c>
      <c r="R21" s="16" t="e">
        <f>VLOOKUP($C21,'[2]Women''s Saber'!$C$4:$AS$104,R$1-2,FALSE)</f>
        <v>#N/A</v>
      </c>
      <c r="S21" s="17" t="str">
        <f t="shared" si="6"/>
        <v>np</v>
      </c>
      <c r="T21" s="18">
        <f t="shared" si="20"/>
        <v>0</v>
      </c>
      <c r="U21" s="16" t="e">
        <f>VLOOKUP($C21,'[2]Women''s Saber'!$C$4:$AS$104,U$1-2,FALSE)</f>
        <v>#N/A</v>
      </c>
      <c r="V21" s="17" t="str">
        <f t="shared" si="7"/>
        <v>np</v>
      </c>
      <c r="W21" s="18">
        <f t="shared" si="21"/>
        <v>0</v>
      </c>
      <c r="X21" s="16" t="e">
        <f>VLOOKUP($C21,'[2]Women''s Saber'!$C$4:$AS$104,X$1-2,FALSE)</f>
        <v>#N/A</v>
      </c>
      <c r="Z21">
        <f>H21</f>
        <v>0</v>
      </c>
      <c r="AA21">
        <f>J21</f>
        <v>0</v>
      </c>
      <c r="AB21">
        <f>L21</f>
        <v>101</v>
      </c>
      <c r="AC21">
        <f>N21</f>
        <v>0</v>
      </c>
      <c r="AD21">
        <f>Q21</f>
        <v>0</v>
      </c>
      <c r="AE21">
        <f>T21</f>
        <v>0</v>
      </c>
      <c r="AF21">
        <f>W21</f>
        <v>0</v>
      </c>
      <c r="AH21" s="30"/>
    </row>
    <row r="22" spans="1:34" ht="13.5">
      <c r="A22" s="2" t="str">
        <f t="shared" si="0"/>
        <v>19T</v>
      </c>
      <c r="B22" s="2" t="str">
        <f t="shared" si="1"/>
        <v> </v>
      </c>
      <c r="C22" s="26" t="s">
        <v>137</v>
      </c>
      <c r="D22" s="1">
        <v>1987</v>
      </c>
      <c r="E22" s="3">
        <f t="shared" si="2"/>
        <v>100</v>
      </c>
      <c r="F22" s="3">
        <f t="shared" si="3"/>
        <v>100</v>
      </c>
      <c r="G22" s="4">
        <v>16</v>
      </c>
      <c r="H22" s="5">
        <f t="shared" si="15"/>
        <v>100</v>
      </c>
      <c r="I22" s="4" t="s">
        <v>5</v>
      </c>
      <c r="J22" s="5">
        <f t="shared" si="16"/>
        <v>0</v>
      </c>
      <c r="K22" s="4" t="s">
        <v>5</v>
      </c>
      <c r="L22" s="5">
        <f t="shared" si="17"/>
        <v>0</v>
      </c>
      <c r="M22" s="17" t="str">
        <f t="shared" si="4"/>
        <v>np</v>
      </c>
      <c r="N22" s="18">
        <f t="shared" si="18"/>
        <v>0</v>
      </c>
      <c r="O22" s="16" t="e">
        <f>VLOOKUP($C22,'[2]Women''s Saber'!$C$4:$AS$104,O$1-2,FALSE)</f>
        <v>#N/A</v>
      </c>
      <c r="P22" s="17" t="str">
        <f t="shared" si="5"/>
        <v>np</v>
      </c>
      <c r="Q22" s="18">
        <f t="shared" si="19"/>
        <v>0</v>
      </c>
      <c r="R22" s="16" t="e">
        <f>VLOOKUP($C22,'[2]Women''s Saber'!$C$4:$AS$104,R$1-2,FALSE)</f>
        <v>#N/A</v>
      </c>
      <c r="S22" s="17" t="str">
        <f t="shared" si="6"/>
        <v>np</v>
      </c>
      <c r="T22" s="18">
        <f t="shared" si="20"/>
        <v>0</v>
      </c>
      <c r="U22" s="16" t="e">
        <f>VLOOKUP($C22,'[2]Women''s Saber'!$C$4:$AS$104,U$1-2,FALSE)</f>
        <v>#N/A</v>
      </c>
      <c r="V22" s="17" t="str">
        <f t="shared" si="7"/>
        <v>np</v>
      </c>
      <c r="W22" s="18">
        <f t="shared" si="21"/>
        <v>0</v>
      </c>
      <c r="X22" s="16" t="e">
        <f>VLOOKUP($C22,'[2]Women''s Saber'!$C$4:$AS$104,X$1-2,FALSE)</f>
        <v>#N/A</v>
      </c>
      <c r="Z22">
        <f>H22</f>
        <v>100</v>
      </c>
      <c r="AA22">
        <f>J22</f>
        <v>0</v>
      </c>
      <c r="AB22">
        <f>L22</f>
        <v>0</v>
      </c>
      <c r="AC22">
        <f>N22</f>
        <v>0</v>
      </c>
      <c r="AD22">
        <f>Q22</f>
        <v>0</v>
      </c>
      <c r="AE22">
        <f>T22</f>
        <v>0</v>
      </c>
      <c r="AF22">
        <f>W22</f>
        <v>0</v>
      </c>
      <c r="AH22" s="30"/>
    </row>
    <row r="23" spans="1:34" ht="13.5">
      <c r="A23" s="2" t="str">
        <f t="shared" si="0"/>
        <v>19T</v>
      </c>
      <c r="B23" s="2" t="str">
        <f t="shared" si="1"/>
        <v> </v>
      </c>
      <c r="C23" s="34" t="s">
        <v>232</v>
      </c>
      <c r="D23" s="35">
        <v>1988</v>
      </c>
      <c r="E23" s="3">
        <f t="shared" si="2"/>
        <v>100</v>
      </c>
      <c r="F23" s="3">
        <f t="shared" si="3"/>
        <v>100</v>
      </c>
      <c r="G23" s="4" t="s">
        <v>5</v>
      </c>
      <c r="H23" s="5">
        <f t="shared" si="15"/>
        <v>0</v>
      </c>
      <c r="I23" s="4">
        <v>16</v>
      </c>
      <c r="J23" s="5">
        <f t="shared" si="16"/>
        <v>100</v>
      </c>
      <c r="K23" s="4" t="s">
        <v>5</v>
      </c>
      <c r="L23" s="5">
        <f t="shared" si="17"/>
        <v>0</v>
      </c>
      <c r="M23" s="17" t="str">
        <f t="shared" si="4"/>
        <v>np</v>
      </c>
      <c r="N23" s="18">
        <f t="shared" si="18"/>
        <v>0</v>
      </c>
      <c r="O23" s="16" t="e">
        <f>VLOOKUP($C23,'[2]Women''s Saber'!$C$4:$AS$104,O$1-2,FALSE)</f>
        <v>#N/A</v>
      </c>
      <c r="P23" s="17" t="str">
        <f t="shared" si="5"/>
        <v>np</v>
      </c>
      <c r="Q23" s="18">
        <f t="shared" si="19"/>
        <v>0</v>
      </c>
      <c r="R23" s="16" t="e">
        <f>VLOOKUP($C23,'[2]Women''s Saber'!$C$4:$AS$104,R$1-2,FALSE)</f>
        <v>#N/A</v>
      </c>
      <c r="S23" s="17" t="str">
        <f t="shared" si="6"/>
        <v>np</v>
      </c>
      <c r="T23" s="18">
        <f t="shared" si="20"/>
        <v>0</v>
      </c>
      <c r="U23" s="16" t="e">
        <f>VLOOKUP($C23,'[2]Women''s Saber'!$C$4:$AS$104,U$1-2,FALSE)</f>
        <v>#N/A</v>
      </c>
      <c r="V23" s="17" t="str">
        <f t="shared" si="7"/>
        <v>np</v>
      </c>
      <c r="W23" s="18">
        <f t="shared" si="21"/>
        <v>0</v>
      </c>
      <c r="X23" s="16" t="e">
        <f>VLOOKUP($C23,'[2]Women''s Saber'!$C$4:$AS$104,X$1-2,FALSE)</f>
        <v>#N/A</v>
      </c>
      <c r="Z23">
        <f>H23</f>
        <v>0</v>
      </c>
      <c r="AA23">
        <f>J23</f>
        <v>100</v>
      </c>
      <c r="AB23">
        <f>L23</f>
        <v>0</v>
      </c>
      <c r="AC23">
        <f>N23</f>
        <v>0</v>
      </c>
      <c r="AD23">
        <f>Q23</f>
        <v>0</v>
      </c>
      <c r="AE23">
        <f>T23</f>
        <v>0</v>
      </c>
      <c r="AF23">
        <f>W23</f>
        <v>0</v>
      </c>
      <c r="AH23" s="30"/>
    </row>
    <row r="24" ht="13.5">
      <c r="AH24" s="30"/>
    </row>
    <row r="25" ht="13.5">
      <c r="AH25" s="30"/>
    </row>
    <row r="26" ht="13.5">
      <c r="AH26" s="30"/>
    </row>
    <row r="27" ht="13.5">
      <c r="AH27" s="30"/>
    </row>
    <row r="28" ht="13.5">
      <c r="AH28" s="30"/>
    </row>
    <row r="29" ht="13.5">
      <c r="AH29" s="30"/>
    </row>
    <row r="30" ht="13.5">
      <c r="AH30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Youth-12
* Permanent Resident&amp;"Arial,Regular"
Total = Best 4 results&amp;CPage &amp;P&amp;R&amp;"Arial,Bold"np = Did not earn points (including not competing)&amp;"Arial,Regular"
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132</v>
      </c>
      <c r="H1" s="10"/>
      <c r="I1" s="9" t="s">
        <v>183</v>
      </c>
      <c r="J1" s="10"/>
      <c r="K1" s="9" t="s">
        <v>249</v>
      </c>
      <c r="L1" s="10"/>
      <c r="M1" s="15" t="s">
        <v>130</v>
      </c>
      <c r="N1" s="19"/>
      <c r="O1" s="20">
        <f>HLOOKUP(M1,'Youth-14 Men''s Epée'!$G$1:$L$3,3,0)</f>
        <v>7</v>
      </c>
      <c r="P1" s="15" t="s">
        <v>181</v>
      </c>
      <c r="Q1" s="19"/>
      <c r="R1" s="20">
        <f>HLOOKUP(P1,'Youth-14 Men''s Epée'!$G$1:$L$3,3,0)</f>
        <v>9</v>
      </c>
      <c r="S1" s="15" t="s">
        <v>247</v>
      </c>
      <c r="T1" s="19"/>
      <c r="U1" s="20">
        <f>HLOOKUP(S1,'Youth-14 Men''s Epée'!$G$1:$L$3,3,0)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133</v>
      </c>
      <c r="I2" s="13" t="s">
        <v>8</v>
      </c>
      <c r="J2" s="10" t="s">
        <v>184</v>
      </c>
      <c r="K2" s="13" t="s">
        <v>8</v>
      </c>
      <c r="L2" s="10" t="s">
        <v>250</v>
      </c>
      <c r="M2" s="15" t="str">
        <f ca="1">INDIRECT("'Youth-14 Men''s Epée'!R2C"&amp;O1,FALSE)</f>
        <v>B</v>
      </c>
      <c r="N2" s="19" t="str">
        <f ca="1">INDIRECT("'Youth-14 Men''s Epée'!R2C"&amp;O1+1,FALSE)</f>
        <v>Nov 2000&lt;BR&gt;Y14</v>
      </c>
      <c r="O2" s="14"/>
      <c r="P2" s="15" t="str">
        <f ca="1">INDIRECT("'Youth-14 Men''s Epée'!R2C"&amp;R1,FALSE)</f>
        <v>B</v>
      </c>
      <c r="Q2" s="19" t="str">
        <f ca="1">INDIRECT("'Youth-14 Men''s Epée'!R2C"&amp;R1+1,FALSE)</f>
        <v>Mar 2001&lt;BR&gt;Y14</v>
      </c>
      <c r="R2" s="14"/>
      <c r="S2" s="15" t="str">
        <f ca="1">INDIRECT("'Youth-14 Men''s Epée'!R2C"&amp;U1,FALSE)</f>
        <v>B</v>
      </c>
      <c r="T2" s="19" t="str">
        <f ca="1">INDIRECT("'Youth-14 Men''s Epée'!R2C"&amp;U1+1,FALSE)</f>
        <v>Summer&lt;BR&gt;2001&lt;BR&gt;Y14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17">IF(E4=0,"",IF(E4=E3,A3,ROW()-3&amp;IF(E4=E5,"T","")))</f>
        <v>1</v>
      </c>
      <c r="B4" s="2" t="str">
        <f>IF(D4&gt;=U11Cutoff,"#"," ")</f>
        <v> </v>
      </c>
      <c r="C4" s="26" t="s">
        <v>53</v>
      </c>
      <c r="D4" s="1">
        <v>1989</v>
      </c>
      <c r="E4" s="3">
        <f aca="true" t="shared" si="1" ref="E4:E17">LARGE($W4:$AB4,1)+LARGE($W4:$AB4,2)+LARGE($W4:$AB4,3)+LARGE($W4:$AB4,4)</f>
        <v>177.5</v>
      </c>
      <c r="F4" s="3">
        <f aca="true" t="shared" si="2" ref="F4:F17">LARGE($W4:$Y4,1)+LARGE($W4:$Y4,2)</f>
        <v>119.5</v>
      </c>
      <c r="G4" s="4" t="s">
        <v>5</v>
      </c>
      <c r="H4" s="5">
        <f aca="true" t="shared" si="3" ref="H4:H17">IF(OR(G4&gt;=33,ISNUMBER(G4)=FALSE),0,VLOOKUP(G4,PointTable,H$3,TRUE))</f>
        <v>0</v>
      </c>
      <c r="I4" s="4">
        <v>8</v>
      </c>
      <c r="J4" s="5">
        <f aca="true" t="shared" si="4" ref="J4:J17">IF(OR(I4&gt;=33,ISNUMBER(I4)=FALSE),0,VLOOKUP(I4,PointTable,J$3,TRUE))</f>
        <v>68.5</v>
      </c>
      <c r="K4" s="4">
        <v>14</v>
      </c>
      <c r="L4" s="5">
        <f aca="true" t="shared" si="5" ref="L4:L17">IF(OR(K4&gt;=33,ISNUMBER(K4)=FALSE),0,VLOOKUP(K4,PointTable,L$3,TRUE))</f>
        <v>51</v>
      </c>
      <c r="M4" s="17" t="str">
        <f>IF(ISERROR(O4),"np",O4)</f>
        <v>np</v>
      </c>
      <c r="N4" s="18">
        <f aca="true" t="shared" si="6" ref="N4:N17">IF(OR(M4&gt;=33,ISNUMBER(M4)=FALSE),0,VLOOKUP(M4,PointTable,N$3,TRUE))</f>
        <v>0</v>
      </c>
      <c r="O4" s="16" t="str">
        <f>VLOOKUP($C4,'Youth-14 Men''s Epée'!$C$4:$AN$147,O$1-2,FALSE)</f>
        <v>np</v>
      </c>
      <c r="P4" s="17">
        <f>IF(ISERROR(R4),"np",R4)</f>
        <v>29</v>
      </c>
      <c r="Q4" s="18">
        <f aca="true" t="shared" si="7" ref="Q4:Q17">IF(OR(P4&gt;=33,ISNUMBER(P4)=FALSE),0,VLOOKUP(P4,PointTable,Q$3,TRUE))</f>
        <v>58</v>
      </c>
      <c r="R4" s="16">
        <f>VLOOKUP($C4,'Youth-14 Men''s Epée'!$C$4:$AN$147,R$1-2,FALSE)</f>
        <v>29</v>
      </c>
      <c r="S4" s="17" t="str">
        <f>IF(ISERROR(U4),"np",U4)</f>
        <v>np</v>
      </c>
      <c r="T4" s="18">
        <f aca="true" t="shared" si="8" ref="T4:T17">IF(OR(S4&gt;=33,ISNUMBER(S4)=FALSE),0,VLOOKUP(S4,PointTable,T$3,TRUE))</f>
        <v>0</v>
      </c>
      <c r="U4" s="16" t="str">
        <f>VLOOKUP($C4,'Youth-14 Men''s Epée'!$C$4:$AN$147,U$1-2,FALSE)</f>
        <v>np</v>
      </c>
      <c r="W4">
        <f aca="true" t="shared" si="9" ref="W4:W16">H4</f>
        <v>0</v>
      </c>
      <c r="X4">
        <f aca="true" t="shared" si="10" ref="X4:X16">J4</f>
        <v>68.5</v>
      </c>
      <c r="Y4">
        <f aca="true" t="shared" si="11" ref="Y4:Y16">L4</f>
        <v>51</v>
      </c>
      <c r="Z4">
        <f aca="true" t="shared" si="12" ref="Z4:Z16">N4</f>
        <v>0</v>
      </c>
      <c r="AA4">
        <f aca="true" t="shared" si="13" ref="AA4:AA16">Q4</f>
        <v>58</v>
      </c>
      <c r="AB4">
        <f aca="true" t="shared" si="14" ref="AB4:AB16">T4</f>
        <v>0</v>
      </c>
      <c r="AD4" s="30"/>
    </row>
    <row r="5" spans="1:30" ht="13.5">
      <c r="A5" s="2" t="str">
        <f t="shared" si="0"/>
        <v>2</v>
      </c>
      <c r="B5" s="2" t="str">
        <f>IF(D5&gt;=U11Cutoff,"#"," ")</f>
        <v> </v>
      </c>
      <c r="C5" s="26" t="s">
        <v>79</v>
      </c>
      <c r="D5" s="1">
        <v>1989</v>
      </c>
      <c r="E5" s="3">
        <f t="shared" si="1"/>
        <v>161</v>
      </c>
      <c r="F5" s="3">
        <f t="shared" si="2"/>
        <v>102</v>
      </c>
      <c r="G5" s="4">
        <v>16</v>
      </c>
      <c r="H5" s="5">
        <f t="shared" si="3"/>
        <v>50</v>
      </c>
      <c r="I5" s="4" t="s">
        <v>5</v>
      </c>
      <c r="J5" s="5">
        <f t="shared" si="4"/>
        <v>0</v>
      </c>
      <c r="K5" s="4">
        <v>12</v>
      </c>
      <c r="L5" s="5">
        <f t="shared" si="5"/>
        <v>52</v>
      </c>
      <c r="M5" s="17" t="str">
        <f>IF(ISERROR(O5),"np",O5)</f>
        <v>np</v>
      </c>
      <c r="N5" s="18">
        <f t="shared" si="6"/>
        <v>0</v>
      </c>
      <c r="O5" s="16" t="str">
        <f>VLOOKUP($C5,'Youth-14 Men''s Epée'!$C$4:$AN$147,O$1-2,FALSE)</f>
        <v>np</v>
      </c>
      <c r="P5" s="17">
        <f>IF(ISERROR(R5),"np",R5)</f>
        <v>28</v>
      </c>
      <c r="Q5" s="18">
        <f t="shared" si="7"/>
        <v>59</v>
      </c>
      <c r="R5" s="16">
        <f>VLOOKUP($C5,'Youth-14 Men''s Epée'!$C$4:$AN$147,R$1-2,FALSE)</f>
        <v>28</v>
      </c>
      <c r="S5" s="17" t="str">
        <f>IF(ISERROR(U5),"np",U5)</f>
        <v>np</v>
      </c>
      <c r="T5" s="18">
        <f t="shared" si="8"/>
        <v>0</v>
      </c>
      <c r="U5" s="16" t="str">
        <f>VLOOKUP($C5,'Youth-14 Men''s Epée'!$C$4:$AN$147,U$1-2,FALSE)</f>
        <v>np</v>
      </c>
      <c r="W5">
        <f t="shared" si="9"/>
        <v>50</v>
      </c>
      <c r="X5">
        <f t="shared" si="10"/>
        <v>0</v>
      </c>
      <c r="Y5">
        <f t="shared" si="11"/>
        <v>52</v>
      </c>
      <c r="Z5">
        <f t="shared" si="12"/>
        <v>0</v>
      </c>
      <c r="AA5">
        <f t="shared" si="13"/>
        <v>59</v>
      </c>
      <c r="AB5">
        <f t="shared" si="14"/>
        <v>0</v>
      </c>
      <c r="AD5" s="30"/>
    </row>
    <row r="6" spans="1:30" ht="13.5">
      <c r="A6" s="2" t="str">
        <f t="shared" si="0"/>
        <v>3</v>
      </c>
      <c r="B6" s="2" t="str">
        <f>IF(D6&gt;=U11Cutoff,"#"," ")</f>
        <v> </v>
      </c>
      <c r="C6" s="26" t="s">
        <v>158</v>
      </c>
      <c r="D6" s="1">
        <v>1989</v>
      </c>
      <c r="E6" s="3">
        <f t="shared" si="1"/>
        <v>143.5</v>
      </c>
      <c r="F6" s="3">
        <f t="shared" si="2"/>
        <v>143.5</v>
      </c>
      <c r="G6" s="4">
        <v>2</v>
      </c>
      <c r="H6" s="5">
        <f t="shared" si="3"/>
        <v>92</v>
      </c>
      <c r="I6" s="4" t="s">
        <v>5</v>
      </c>
      <c r="J6" s="5">
        <f t="shared" si="4"/>
        <v>0</v>
      </c>
      <c r="K6" s="4">
        <v>13</v>
      </c>
      <c r="L6" s="5">
        <f t="shared" si="5"/>
        <v>51.5</v>
      </c>
      <c r="M6" s="17" t="str">
        <f>IF(ISERROR(O6),"np",O6)</f>
        <v>np</v>
      </c>
      <c r="N6" s="18">
        <f t="shared" si="6"/>
        <v>0</v>
      </c>
      <c r="O6" s="16" t="e">
        <f>VLOOKUP($C6,'Youth-14 Men''s Epée'!$C$4:$AN$147,O$1-2,FALSE)</f>
        <v>#N/A</v>
      </c>
      <c r="P6" s="17" t="str">
        <f>IF(ISERROR(R6),"np",R6)</f>
        <v>np</v>
      </c>
      <c r="Q6" s="18">
        <f t="shared" si="7"/>
        <v>0</v>
      </c>
      <c r="R6" s="16" t="e">
        <f>VLOOKUP($C6,'Youth-14 Men''s Epée'!$C$4:$AN$147,R$1-2,FALSE)</f>
        <v>#N/A</v>
      </c>
      <c r="S6" s="17" t="str">
        <f>IF(ISERROR(U6),"np",U6)</f>
        <v>np</v>
      </c>
      <c r="T6" s="18">
        <f t="shared" si="8"/>
        <v>0</v>
      </c>
      <c r="U6" s="16" t="e">
        <f>VLOOKUP($C6,'Youth-14 Men''s Epée'!$C$4:$AN$147,U$1-2,FALSE)</f>
        <v>#N/A</v>
      </c>
      <c r="W6">
        <f t="shared" si="9"/>
        <v>92</v>
      </c>
      <c r="X6">
        <f t="shared" si="10"/>
        <v>0</v>
      </c>
      <c r="Y6">
        <f t="shared" si="11"/>
        <v>51.5</v>
      </c>
      <c r="Z6">
        <f t="shared" si="12"/>
        <v>0</v>
      </c>
      <c r="AA6">
        <f t="shared" si="13"/>
        <v>0</v>
      </c>
      <c r="AB6">
        <f t="shared" si="14"/>
        <v>0</v>
      </c>
      <c r="AD6" s="30"/>
    </row>
    <row r="7" spans="1:30" ht="13.5">
      <c r="A7" s="2" t="str">
        <f t="shared" si="0"/>
        <v>4</v>
      </c>
      <c r="B7" s="2" t="str">
        <f>IF(D7&gt;=U11Cutoff,"#"," ")</f>
        <v> </v>
      </c>
      <c r="C7" s="26" t="s">
        <v>70</v>
      </c>
      <c r="D7" s="1">
        <v>1989</v>
      </c>
      <c r="E7" s="3">
        <f t="shared" si="1"/>
        <v>133.5</v>
      </c>
      <c r="F7" s="3">
        <f t="shared" si="2"/>
        <v>102.5</v>
      </c>
      <c r="G7" s="4">
        <v>15</v>
      </c>
      <c r="H7" s="5">
        <f t="shared" si="3"/>
        <v>50.5</v>
      </c>
      <c r="I7" s="4">
        <v>12</v>
      </c>
      <c r="J7" s="5">
        <f t="shared" si="4"/>
        <v>52</v>
      </c>
      <c r="K7" s="4">
        <v>25</v>
      </c>
      <c r="L7" s="5">
        <f t="shared" si="5"/>
        <v>31</v>
      </c>
      <c r="M7" s="17" t="str">
        <f aca="true" t="shared" si="15" ref="M7:M15">IF(ISERROR(O7),"np",O7)</f>
        <v>np</v>
      </c>
      <c r="N7" s="18">
        <f t="shared" si="6"/>
        <v>0</v>
      </c>
      <c r="O7" s="16" t="e">
        <f>VLOOKUP($C7,'Youth-14 Men''s Epée'!$C$4:$AN$147,O$1-2,FALSE)</f>
        <v>#N/A</v>
      </c>
      <c r="P7" s="17" t="str">
        <f aca="true" t="shared" si="16" ref="P7:P15">IF(ISERROR(R7),"np",R7)</f>
        <v>np</v>
      </c>
      <c r="Q7" s="18">
        <f t="shared" si="7"/>
        <v>0</v>
      </c>
      <c r="R7" s="16" t="e">
        <f>VLOOKUP($C7,'Youth-14 Men''s Epée'!$C$4:$AN$147,R$1-2,FALSE)</f>
        <v>#N/A</v>
      </c>
      <c r="S7" s="17" t="str">
        <f aca="true" t="shared" si="17" ref="S7:S15">IF(ISERROR(U7),"np",U7)</f>
        <v>np</v>
      </c>
      <c r="T7" s="18">
        <f t="shared" si="8"/>
        <v>0</v>
      </c>
      <c r="U7" s="16" t="e">
        <f>VLOOKUP($C7,'Youth-14 Men''s Epée'!$C$4:$AN$147,U$1-2,FALSE)</f>
        <v>#N/A</v>
      </c>
      <c r="W7">
        <f t="shared" si="9"/>
        <v>50.5</v>
      </c>
      <c r="X7">
        <f t="shared" si="10"/>
        <v>52</v>
      </c>
      <c r="Y7">
        <f t="shared" si="11"/>
        <v>31</v>
      </c>
      <c r="Z7">
        <f t="shared" si="12"/>
        <v>0</v>
      </c>
      <c r="AA7">
        <f t="shared" si="13"/>
        <v>0</v>
      </c>
      <c r="AB7">
        <f t="shared" si="14"/>
        <v>0</v>
      </c>
      <c r="AD7" s="30"/>
    </row>
    <row r="8" spans="1:30" ht="13.5">
      <c r="A8" s="2" t="str">
        <f t="shared" si="0"/>
        <v>5</v>
      </c>
      <c r="B8" s="2" t="str">
        <f aca="true" t="shared" si="18" ref="B8:B16">IF(D8&gt;=U11Cutoff,"#"," ")</f>
        <v> </v>
      </c>
      <c r="C8" s="26" t="s">
        <v>51</v>
      </c>
      <c r="D8" s="1">
        <v>1989</v>
      </c>
      <c r="E8" s="3">
        <f t="shared" si="1"/>
        <v>120</v>
      </c>
      <c r="F8" s="3">
        <f t="shared" si="2"/>
        <v>120</v>
      </c>
      <c r="G8" s="4">
        <v>13</v>
      </c>
      <c r="H8" s="5">
        <f t="shared" si="3"/>
        <v>51.5</v>
      </c>
      <c r="I8" s="4" t="s">
        <v>5</v>
      </c>
      <c r="J8" s="5">
        <f t="shared" si="4"/>
        <v>0</v>
      </c>
      <c r="K8" s="4">
        <v>8</v>
      </c>
      <c r="L8" s="5">
        <f t="shared" si="5"/>
        <v>68.5</v>
      </c>
      <c r="M8" s="17" t="str">
        <f t="shared" si="15"/>
        <v>np</v>
      </c>
      <c r="N8" s="18">
        <f t="shared" si="6"/>
        <v>0</v>
      </c>
      <c r="O8" s="16" t="e">
        <f>VLOOKUP($C8,'Youth-14 Men''s Epée'!$C$4:$AN$147,O$1-2,FALSE)</f>
        <v>#N/A</v>
      </c>
      <c r="P8" s="17" t="str">
        <f t="shared" si="16"/>
        <v>np</v>
      </c>
      <c r="Q8" s="18">
        <f t="shared" si="7"/>
        <v>0</v>
      </c>
      <c r="R8" s="16" t="e">
        <f>VLOOKUP($C8,'Youth-14 Men''s Epée'!$C$4:$AN$147,R$1-2,FALSE)</f>
        <v>#N/A</v>
      </c>
      <c r="S8" s="17" t="str">
        <f t="shared" si="17"/>
        <v>np</v>
      </c>
      <c r="T8" s="18">
        <f t="shared" si="8"/>
        <v>0</v>
      </c>
      <c r="U8" s="16" t="e">
        <f>VLOOKUP($C8,'Youth-14 Men''s Epée'!$C$4:$AN$147,U$1-2,FALSE)</f>
        <v>#N/A</v>
      </c>
      <c r="W8">
        <f t="shared" si="9"/>
        <v>51.5</v>
      </c>
      <c r="X8">
        <f t="shared" si="10"/>
        <v>0</v>
      </c>
      <c r="Y8">
        <f t="shared" si="11"/>
        <v>68.5</v>
      </c>
      <c r="Z8">
        <f t="shared" si="12"/>
        <v>0</v>
      </c>
      <c r="AA8">
        <f t="shared" si="13"/>
        <v>0</v>
      </c>
      <c r="AB8">
        <f t="shared" si="14"/>
        <v>0</v>
      </c>
      <c r="AD8" s="30"/>
    </row>
    <row r="9" spans="1:30" ht="13.5">
      <c r="A9" s="2" t="str">
        <f t="shared" si="0"/>
        <v>6</v>
      </c>
      <c r="B9" s="2" t="str">
        <f>IF(D9&gt;=U11Cutoff,"#"," ")</f>
        <v> </v>
      </c>
      <c r="C9" s="26" t="s">
        <v>201</v>
      </c>
      <c r="D9" s="1">
        <v>1989</v>
      </c>
      <c r="E9" s="3">
        <f t="shared" si="1"/>
        <v>86.5</v>
      </c>
      <c r="F9" s="3">
        <f t="shared" si="2"/>
        <v>86.5</v>
      </c>
      <c r="G9" s="4" t="s">
        <v>5</v>
      </c>
      <c r="H9" s="5">
        <f t="shared" si="3"/>
        <v>0</v>
      </c>
      <c r="I9" s="4">
        <v>10</v>
      </c>
      <c r="J9" s="5">
        <f t="shared" si="4"/>
        <v>53</v>
      </c>
      <c r="K9" s="4">
        <v>20</v>
      </c>
      <c r="L9" s="5">
        <f t="shared" si="5"/>
        <v>33.5</v>
      </c>
      <c r="M9" s="17" t="str">
        <f>IF(ISERROR(O9),"np",O9)</f>
        <v>np</v>
      </c>
      <c r="N9" s="18">
        <f t="shared" si="6"/>
        <v>0</v>
      </c>
      <c r="O9" s="16" t="e">
        <f>VLOOKUP($C9,'Youth-14 Men''s Epée'!$C$4:$AN$147,O$1-2,FALSE)</f>
        <v>#N/A</v>
      </c>
      <c r="P9" s="17" t="str">
        <f>IF(ISERROR(R9),"np",R9)</f>
        <v>np</v>
      </c>
      <c r="Q9" s="18">
        <f t="shared" si="7"/>
        <v>0</v>
      </c>
      <c r="R9" s="16" t="e">
        <f>VLOOKUP($C9,'Youth-14 Men''s Epée'!$C$4:$AN$147,R$1-2,FALSE)</f>
        <v>#N/A</v>
      </c>
      <c r="S9" s="17" t="str">
        <f>IF(ISERROR(U9),"np",U9)</f>
        <v>np</v>
      </c>
      <c r="T9" s="18">
        <f t="shared" si="8"/>
        <v>0</v>
      </c>
      <c r="U9" s="16" t="e">
        <f>VLOOKUP($C9,'Youth-14 Men''s Epée'!$C$4:$AN$147,U$1-2,FALSE)</f>
        <v>#N/A</v>
      </c>
      <c r="W9">
        <f t="shared" si="9"/>
        <v>0</v>
      </c>
      <c r="X9">
        <f t="shared" si="10"/>
        <v>53</v>
      </c>
      <c r="Y9">
        <f t="shared" si="11"/>
        <v>33.5</v>
      </c>
      <c r="Z9">
        <f t="shared" si="12"/>
        <v>0</v>
      </c>
      <c r="AA9">
        <f t="shared" si="13"/>
        <v>0</v>
      </c>
      <c r="AB9">
        <f t="shared" si="14"/>
        <v>0</v>
      </c>
      <c r="AD9" s="30"/>
    </row>
    <row r="10" spans="1:30" ht="13.5">
      <c r="A10" s="2" t="str">
        <f t="shared" si="0"/>
        <v>7</v>
      </c>
      <c r="B10" s="2" t="str">
        <f t="shared" si="18"/>
        <v> </v>
      </c>
      <c r="C10" s="26" t="s">
        <v>172</v>
      </c>
      <c r="D10" s="1">
        <v>1990</v>
      </c>
      <c r="E10" s="3">
        <f t="shared" si="1"/>
        <v>80.5</v>
      </c>
      <c r="F10" s="3">
        <f t="shared" si="2"/>
        <v>80.5</v>
      </c>
      <c r="G10" s="4" t="s">
        <v>5</v>
      </c>
      <c r="H10" s="5">
        <f t="shared" si="3"/>
        <v>0</v>
      </c>
      <c r="I10" s="4">
        <v>15</v>
      </c>
      <c r="J10" s="5">
        <f t="shared" si="4"/>
        <v>50.5</v>
      </c>
      <c r="K10" s="4">
        <v>27</v>
      </c>
      <c r="L10" s="5">
        <f t="shared" si="5"/>
        <v>30</v>
      </c>
      <c r="M10" s="17" t="str">
        <f>IF(ISERROR(O10),"np",O10)</f>
        <v>np</v>
      </c>
      <c r="N10" s="18">
        <f t="shared" si="6"/>
        <v>0</v>
      </c>
      <c r="O10" s="16" t="e">
        <f>VLOOKUP($C10,'Youth-14 Men''s Epée'!$C$4:$AN$147,O$1-2,FALSE)</f>
        <v>#N/A</v>
      </c>
      <c r="P10" s="17" t="str">
        <f>IF(ISERROR(R10),"np",R10)</f>
        <v>np</v>
      </c>
      <c r="Q10" s="18">
        <f t="shared" si="7"/>
        <v>0</v>
      </c>
      <c r="R10" s="16" t="e">
        <f>VLOOKUP($C10,'Youth-14 Men''s Epée'!$C$4:$AN$147,R$1-2,FALSE)</f>
        <v>#N/A</v>
      </c>
      <c r="S10" s="17" t="str">
        <f>IF(ISERROR(U10),"np",U10)</f>
        <v>np</v>
      </c>
      <c r="T10" s="18">
        <f t="shared" si="8"/>
        <v>0</v>
      </c>
      <c r="U10" s="16" t="e">
        <f>VLOOKUP($C10,'Youth-14 Men''s Epée'!$C$4:$AN$147,U$1-2,FALSE)</f>
        <v>#N/A</v>
      </c>
      <c r="W10">
        <f t="shared" si="9"/>
        <v>0</v>
      </c>
      <c r="X10">
        <f t="shared" si="10"/>
        <v>50.5</v>
      </c>
      <c r="Y10">
        <f t="shared" si="11"/>
        <v>30</v>
      </c>
      <c r="Z10">
        <f t="shared" si="12"/>
        <v>0</v>
      </c>
      <c r="AA10">
        <f t="shared" si="13"/>
        <v>0</v>
      </c>
      <c r="AB10">
        <f t="shared" si="14"/>
        <v>0</v>
      </c>
      <c r="AD10" s="30"/>
    </row>
    <row r="11" spans="1:30" ht="13.5">
      <c r="A11" s="2" t="str">
        <f t="shared" si="0"/>
        <v>8</v>
      </c>
      <c r="B11" s="2" t="str">
        <f t="shared" si="18"/>
        <v> </v>
      </c>
      <c r="C11" s="26" t="s">
        <v>203</v>
      </c>
      <c r="D11" s="1">
        <v>1989</v>
      </c>
      <c r="E11" s="3">
        <f t="shared" si="1"/>
        <v>69</v>
      </c>
      <c r="F11" s="3">
        <f t="shared" si="2"/>
        <v>69</v>
      </c>
      <c r="G11" s="4" t="s">
        <v>5</v>
      </c>
      <c r="H11" s="5">
        <f t="shared" si="3"/>
        <v>0</v>
      </c>
      <c r="I11" s="4" t="s">
        <v>5</v>
      </c>
      <c r="J11" s="5">
        <f t="shared" si="4"/>
        <v>0</v>
      </c>
      <c r="K11" s="4">
        <v>7</v>
      </c>
      <c r="L11" s="5">
        <f t="shared" si="5"/>
        <v>69</v>
      </c>
      <c r="M11" s="17" t="str">
        <f>IF(ISERROR(O11),"np",O11)</f>
        <v>np</v>
      </c>
      <c r="N11" s="18">
        <f t="shared" si="6"/>
        <v>0</v>
      </c>
      <c r="O11" s="16" t="e">
        <f>VLOOKUP($C11,'Youth-14 Men''s Epée'!$C$4:$AN$147,O$1-2,FALSE)</f>
        <v>#N/A</v>
      </c>
      <c r="P11" s="17" t="str">
        <f>IF(ISERROR(R11),"np",R11)</f>
        <v>np</v>
      </c>
      <c r="Q11" s="18">
        <f t="shared" si="7"/>
        <v>0</v>
      </c>
      <c r="R11" s="16" t="e">
        <f>VLOOKUP($C11,'Youth-14 Men''s Epée'!$C$4:$AN$147,R$1-2,FALSE)</f>
        <v>#N/A</v>
      </c>
      <c r="S11" s="17" t="str">
        <f>IF(ISERROR(U11),"np",U11)</f>
        <v>np</v>
      </c>
      <c r="T11" s="18">
        <f t="shared" si="8"/>
        <v>0</v>
      </c>
      <c r="U11" s="16" t="e">
        <f>VLOOKUP($C11,'Youth-14 Men''s Epée'!$C$4:$AN$147,U$1-2,FALSE)</f>
        <v>#N/A</v>
      </c>
      <c r="W11">
        <f t="shared" si="9"/>
        <v>0</v>
      </c>
      <c r="X11">
        <f t="shared" si="10"/>
        <v>0</v>
      </c>
      <c r="Y11">
        <f t="shared" si="11"/>
        <v>69</v>
      </c>
      <c r="Z11">
        <f t="shared" si="12"/>
        <v>0</v>
      </c>
      <c r="AA11">
        <f t="shared" si="13"/>
        <v>0</v>
      </c>
      <c r="AB11">
        <f t="shared" si="14"/>
        <v>0</v>
      </c>
      <c r="AD11" s="30"/>
    </row>
    <row r="12" spans="1:30" ht="13.5">
      <c r="A12" s="2" t="str">
        <f t="shared" si="0"/>
        <v>9</v>
      </c>
      <c r="B12" s="2" t="str">
        <f t="shared" si="18"/>
        <v> </v>
      </c>
      <c r="C12" s="26" t="s">
        <v>200</v>
      </c>
      <c r="D12" s="1">
        <v>1989</v>
      </c>
      <c r="E12" s="3">
        <f t="shared" si="1"/>
        <v>53.5</v>
      </c>
      <c r="F12" s="3">
        <f t="shared" si="2"/>
        <v>53.5</v>
      </c>
      <c r="G12" s="4" t="s">
        <v>5</v>
      </c>
      <c r="H12" s="5">
        <f t="shared" si="3"/>
        <v>0</v>
      </c>
      <c r="I12" s="4">
        <v>9</v>
      </c>
      <c r="J12" s="5">
        <f t="shared" si="4"/>
        <v>53.5</v>
      </c>
      <c r="K12" s="4" t="s">
        <v>5</v>
      </c>
      <c r="L12" s="5">
        <f t="shared" si="5"/>
        <v>0</v>
      </c>
      <c r="M12" s="17" t="str">
        <f t="shared" si="15"/>
        <v>np</v>
      </c>
      <c r="N12" s="18">
        <f t="shared" si="6"/>
        <v>0</v>
      </c>
      <c r="O12" s="16" t="e">
        <f>VLOOKUP($C12,'Youth-14 Men''s Epée'!$C$4:$AN$147,O$1-2,FALSE)</f>
        <v>#N/A</v>
      </c>
      <c r="P12" s="17" t="str">
        <f t="shared" si="16"/>
        <v>np</v>
      </c>
      <c r="Q12" s="18">
        <f t="shared" si="7"/>
        <v>0</v>
      </c>
      <c r="R12" s="16" t="e">
        <f>VLOOKUP($C12,'Youth-14 Men''s Epée'!$C$4:$AN$147,R$1-2,FALSE)</f>
        <v>#N/A</v>
      </c>
      <c r="S12" s="17" t="str">
        <f t="shared" si="17"/>
        <v>np</v>
      </c>
      <c r="T12" s="18">
        <f t="shared" si="8"/>
        <v>0</v>
      </c>
      <c r="U12" s="16" t="e">
        <f>VLOOKUP($C12,'Youth-14 Men''s Epée'!$C$4:$AN$147,U$1-2,FALSE)</f>
        <v>#N/A</v>
      </c>
      <c r="W12">
        <f>H12</f>
        <v>0</v>
      </c>
      <c r="X12">
        <f>J12</f>
        <v>53.5</v>
      </c>
      <c r="Y12">
        <f>L12</f>
        <v>0</v>
      </c>
      <c r="Z12">
        <f>N12</f>
        <v>0</v>
      </c>
      <c r="AA12">
        <f>Q12</f>
        <v>0</v>
      </c>
      <c r="AB12">
        <f>T12</f>
        <v>0</v>
      </c>
      <c r="AD12" s="30"/>
    </row>
    <row r="13" spans="1:30" ht="13.5">
      <c r="A13" s="2" t="str">
        <f t="shared" si="0"/>
        <v>10</v>
      </c>
      <c r="B13" s="2" t="str">
        <f t="shared" si="18"/>
        <v> </v>
      </c>
      <c r="C13" s="26" t="s">
        <v>159</v>
      </c>
      <c r="D13" s="1">
        <v>1989</v>
      </c>
      <c r="E13" s="3">
        <f t="shared" si="1"/>
        <v>51</v>
      </c>
      <c r="F13" s="3">
        <f t="shared" si="2"/>
        <v>51</v>
      </c>
      <c r="G13" s="4">
        <v>14</v>
      </c>
      <c r="H13" s="5">
        <f t="shared" si="3"/>
        <v>51</v>
      </c>
      <c r="I13" s="4" t="s">
        <v>5</v>
      </c>
      <c r="J13" s="5">
        <f t="shared" si="4"/>
        <v>0</v>
      </c>
      <c r="K13" s="4" t="s">
        <v>5</v>
      </c>
      <c r="L13" s="5">
        <f t="shared" si="5"/>
        <v>0</v>
      </c>
      <c r="M13" s="17" t="str">
        <f t="shared" si="15"/>
        <v>np</v>
      </c>
      <c r="N13" s="18">
        <f t="shared" si="6"/>
        <v>0</v>
      </c>
      <c r="O13" s="16" t="e">
        <f>VLOOKUP($C13,'Youth-14 Men''s Epée'!$C$4:$AN$147,O$1-2,FALSE)</f>
        <v>#N/A</v>
      </c>
      <c r="P13" s="17" t="str">
        <f t="shared" si="16"/>
        <v>np</v>
      </c>
      <c r="Q13" s="18">
        <f t="shared" si="7"/>
        <v>0</v>
      </c>
      <c r="R13" s="16" t="e">
        <f>VLOOKUP($C13,'Youth-14 Men''s Epée'!$C$4:$AN$147,R$1-2,FALSE)</f>
        <v>#N/A</v>
      </c>
      <c r="S13" s="17" t="str">
        <f t="shared" si="17"/>
        <v>np</v>
      </c>
      <c r="T13" s="18">
        <f t="shared" si="8"/>
        <v>0</v>
      </c>
      <c r="U13" s="16" t="e">
        <f>VLOOKUP($C13,'Youth-14 Men''s Epée'!$C$4:$AN$147,U$1-2,FALSE)</f>
        <v>#N/A</v>
      </c>
      <c r="W13">
        <f t="shared" si="9"/>
        <v>51</v>
      </c>
      <c r="X13">
        <f t="shared" si="10"/>
        <v>0</v>
      </c>
      <c r="Y13">
        <f t="shared" si="11"/>
        <v>0</v>
      </c>
      <c r="Z13">
        <f t="shared" si="12"/>
        <v>0</v>
      </c>
      <c r="AA13">
        <f t="shared" si="13"/>
        <v>0</v>
      </c>
      <c r="AB13">
        <f t="shared" si="14"/>
        <v>0</v>
      </c>
      <c r="AD13" s="30"/>
    </row>
    <row r="14" spans="1:30" ht="13.5">
      <c r="A14" s="2" t="str">
        <f t="shared" si="0"/>
        <v>11T</v>
      </c>
      <c r="B14" s="2" t="str">
        <f t="shared" si="18"/>
        <v> </v>
      </c>
      <c r="C14" s="26" t="s">
        <v>290</v>
      </c>
      <c r="D14" s="1">
        <v>1989</v>
      </c>
      <c r="E14" s="3">
        <f t="shared" si="1"/>
        <v>31.75</v>
      </c>
      <c r="F14" s="3">
        <f t="shared" si="2"/>
        <v>31.75</v>
      </c>
      <c r="G14" s="4" t="s">
        <v>5</v>
      </c>
      <c r="H14" s="5">
        <f t="shared" si="3"/>
        <v>0</v>
      </c>
      <c r="I14" s="4" t="s">
        <v>5</v>
      </c>
      <c r="J14" s="5">
        <f t="shared" si="4"/>
        <v>0</v>
      </c>
      <c r="K14" s="4">
        <v>23.5</v>
      </c>
      <c r="L14" s="5">
        <f t="shared" si="5"/>
        <v>31.75</v>
      </c>
      <c r="M14" s="17" t="str">
        <f t="shared" si="15"/>
        <v>np</v>
      </c>
      <c r="N14" s="18">
        <f t="shared" si="6"/>
        <v>0</v>
      </c>
      <c r="O14" s="16" t="e">
        <f>VLOOKUP($C14,'Youth-14 Men''s Epée'!$C$4:$AN$147,O$1-2,FALSE)</f>
        <v>#N/A</v>
      </c>
      <c r="P14" s="17" t="str">
        <f t="shared" si="16"/>
        <v>np</v>
      </c>
      <c r="Q14" s="18">
        <f t="shared" si="7"/>
        <v>0</v>
      </c>
      <c r="R14" s="16" t="e">
        <f>VLOOKUP($C14,'Youth-14 Men''s Epée'!$C$4:$AN$147,R$1-2,FALSE)</f>
        <v>#N/A</v>
      </c>
      <c r="S14" s="17" t="str">
        <f t="shared" si="17"/>
        <v>np</v>
      </c>
      <c r="T14" s="18">
        <f t="shared" si="8"/>
        <v>0</v>
      </c>
      <c r="U14" s="16" t="e">
        <f>VLOOKUP($C14,'Youth-14 Men''s Epée'!$C$4:$AN$147,U$1-2,FALSE)</f>
        <v>#N/A</v>
      </c>
      <c r="W14">
        <f t="shared" si="9"/>
        <v>0</v>
      </c>
      <c r="X14">
        <f t="shared" si="10"/>
        <v>0</v>
      </c>
      <c r="Y14">
        <f t="shared" si="11"/>
        <v>31.75</v>
      </c>
      <c r="Z14">
        <f t="shared" si="12"/>
        <v>0</v>
      </c>
      <c r="AA14">
        <f t="shared" si="13"/>
        <v>0</v>
      </c>
      <c r="AB14">
        <f t="shared" si="14"/>
        <v>0</v>
      </c>
      <c r="AD14" s="30"/>
    </row>
    <row r="15" spans="1:30" ht="13.5">
      <c r="A15" s="2" t="str">
        <f t="shared" si="0"/>
        <v>11T</v>
      </c>
      <c r="B15" s="2" t="str">
        <f t="shared" si="18"/>
        <v> </v>
      </c>
      <c r="C15" s="26" t="s">
        <v>204</v>
      </c>
      <c r="D15" s="1">
        <v>1989</v>
      </c>
      <c r="E15" s="3">
        <f t="shared" si="1"/>
        <v>31.75</v>
      </c>
      <c r="F15" s="3">
        <f t="shared" si="2"/>
        <v>31.75</v>
      </c>
      <c r="G15" s="4" t="s">
        <v>5</v>
      </c>
      <c r="H15" s="5">
        <f t="shared" si="3"/>
        <v>0</v>
      </c>
      <c r="I15" s="4" t="s">
        <v>5</v>
      </c>
      <c r="J15" s="5">
        <f t="shared" si="4"/>
        <v>0</v>
      </c>
      <c r="K15" s="4">
        <v>23.5</v>
      </c>
      <c r="L15" s="5">
        <f t="shared" si="5"/>
        <v>31.75</v>
      </c>
      <c r="M15" s="17" t="str">
        <f t="shared" si="15"/>
        <v>np</v>
      </c>
      <c r="N15" s="18">
        <f t="shared" si="6"/>
        <v>0</v>
      </c>
      <c r="O15" s="16" t="e">
        <f>VLOOKUP($C15,'Youth-14 Men''s Epée'!$C$4:$AN$147,O$1-2,FALSE)</f>
        <v>#N/A</v>
      </c>
      <c r="P15" s="17" t="str">
        <f t="shared" si="16"/>
        <v>np</v>
      </c>
      <c r="Q15" s="18">
        <f t="shared" si="7"/>
        <v>0</v>
      </c>
      <c r="R15" s="16" t="e">
        <f>VLOOKUP($C15,'Youth-14 Men''s Epée'!$C$4:$AN$147,R$1-2,FALSE)</f>
        <v>#N/A</v>
      </c>
      <c r="S15" s="17" t="str">
        <f t="shared" si="17"/>
        <v>np</v>
      </c>
      <c r="T15" s="18">
        <f t="shared" si="8"/>
        <v>0</v>
      </c>
      <c r="U15" s="16" t="e">
        <f>VLOOKUP($C15,'Youth-14 Men''s Epée'!$C$4:$AN$147,U$1-2,FALSE)</f>
        <v>#N/A</v>
      </c>
      <c r="W15">
        <f t="shared" si="9"/>
        <v>0</v>
      </c>
      <c r="X15">
        <f t="shared" si="10"/>
        <v>0</v>
      </c>
      <c r="Y15">
        <f t="shared" si="11"/>
        <v>31.75</v>
      </c>
      <c r="Z15">
        <f t="shared" si="12"/>
        <v>0</v>
      </c>
      <c r="AA15">
        <f t="shared" si="13"/>
        <v>0</v>
      </c>
      <c r="AB15">
        <f t="shared" si="14"/>
        <v>0</v>
      </c>
      <c r="AD15" s="30"/>
    </row>
    <row r="16" spans="1:30" ht="13.5">
      <c r="A16" s="2" t="str">
        <f t="shared" si="0"/>
        <v>13</v>
      </c>
      <c r="B16" s="2" t="str">
        <f t="shared" si="18"/>
        <v>#</v>
      </c>
      <c r="C16" s="26" t="s">
        <v>189</v>
      </c>
      <c r="D16" s="1">
        <v>1991</v>
      </c>
      <c r="E16" s="3">
        <f t="shared" si="1"/>
        <v>29</v>
      </c>
      <c r="F16" s="3">
        <f t="shared" si="2"/>
        <v>29</v>
      </c>
      <c r="G16" s="4" t="s">
        <v>5</v>
      </c>
      <c r="H16" s="5">
        <f t="shared" si="3"/>
        <v>0</v>
      </c>
      <c r="I16" s="4" t="s">
        <v>5</v>
      </c>
      <c r="J16" s="5">
        <f t="shared" si="4"/>
        <v>0</v>
      </c>
      <c r="K16" s="4">
        <v>29</v>
      </c>
      <c r="L16" s="5">
        <f t="shared" si="5"/>
        <v>29</v>
      </c>
      <c r="M16" s="17" t="str">
        <f>IF(ISERROR(O16),"np",O16)</f>
        <v>np</v>
      </c>
      <c r="N16" s="18">
        <f t="shared" si="6"/>
        <v>0</v>
      </c>
      <c r="O16" s="16" t="e">
        <f>VLOOKUP($C16,'Youth-14 Men''s Epée'!$C$4:$AN$147,O$1-2,FALSE)</f>
        <v>#N/A</v>
      </c>
      <c r="P16" s="17" t="str">
        <f>IF(ISERROR(R16),"np",R16)</f>
        <v>np</v>
      </c>
      <c r="Q16" s="18">
        <f t="shared" si="7"/>
        <v>0</v>
      </c>
      <c r="R16" s="16" t="e">
        <f>VLOOKUP($C16,'Youth-14 Men''s Epée'!$C$4:$AN$147,R$1-2,FALSE)</f>
        <v>#N/A</v>
      </c>
      <c r="S16" s="17" t="str">
        <f>IF(ISERROR(U16),"np",U16)</f>
        <v>np</v>
      </c>
      <c r="T16" s="18">
        <f t="shared" si="8"/>
        <v>0</v>
      </c>
      <c r="U16" s="16" t="e">
        <f>VLOOKUP($C16,'Youth-14 Men''s Epée'!$C$4:$AN$147,U$1-2,FALSE)</f>
        <v>#N/A</v>
      </c>
      <c r="W16">
        <f t="shared" si="9"/>
        <v>0</v>
      </c>
      <c r="X16">
        <f t="shared" si="10"/>
        <v>0</v>
      </c>
      <c r="Y16">
        <f t="shared" si="11"/>
        <v>29</v>
      </c>
      <c r="Z16">
        <f t="shared" si="12"/>
        <v>0</v>
      </c>
      <c r="AA16">
        <f t="shared" si="13"/>
        <v>0</v>
      </c>
      <c r="AB16">
        <f t="shared" si="14"/>
        <v>0</v>
      </c>
      <c r="AD16" s="30"/>
    </row>
    <row r="17" spans="1:30" ht="13.5">
      <c r="A17" s="2" t="str">
        <f t="shared" si="0"/>
        <v>14</v>
      </c>
      <c r="B17" s="2" t="str">
        <f>IF(D17&gt;=U11Cutoff,"#"," ")</f>
        <v> </v>
      </c>
      <c r="C17" s="26" t="s">
        <v>187</v>
      </c>
      <c r="D17" s="1">
        <v>1990</v>
      </c>
      <c r="E17" s="3">
        <f t="shared" si="1"/>
        <v>28</v>
      </c>
      <c r="F17" s="3">
        <f t="shared" si="2"/>
        <v>28</v>
      </c>
      <c r="G17" s="4" t="s">
        <v>5</v>
      </c>
      <c r="H17" s="5">
        <f t="shared" si="3"/>
        <v>0</v>
      </c>
      <c r="I17" s="4" t="s">
        <v>5</v>
      </c>
      <c r="J17" s="5">
        <f t="shared" si="4"/>
        <v>0</v>
      </c>
      <c r="K17" s="4">
        <v>31</v>
      </c>
      <c r="L17" s="5">
        <f t="shared" si="5"/>
        <v>28</v>
      </c>
      <c r="M17" s="17" t="str">
        <f>IF(ISERROR(O17),"np",O17)</f>
        <v>np</v>
      </c>
      <c r="N17" s="18">
        <f t="shared" si="6"/>
        <v>0</v>
      </c>
      <c r="O17" s="16" t="e">
        <f>VLOOKUP($C17,'Youth-14 Men''s Epée'!$C$4:$AN$147,O$1-2,FALSE)</f>
        <v>#N/A</v>
      </c>
      <c r="P17" s="17" t="str">
        <f>IF(ISERROR(R17),"np",R17)</f>
        <v>np</v>
      </c>
      <c r="Q17" s="18">
        <f t="shared" si="7"/>
        <v>0</v>
      </c>
      <c r="R17" s="16" t="e">
        <f>VLOOKUP($C17,'Youth-14 Men''s Epée'!$C$4:$AN$147,R$1-2,FALSE)</f>
        <v>#N/A</v>
      </c>
      <c r="S17" s="17" t="str">
        <f>IF(ISERROR(U17),"np",U17)</f>
        <v>np</v>
      </c>
      <c r="T17" s="18">
        <f t="shared" si="8"/>
        <v>0</v>
      </c>
      <c r="U17" s="16" t="e">
        <f>VLOOKUP($C17,'Youth-14 Men''s Epée'!$C$4:$AN$147,U$1-2,FALSE)</f>
        <v>#N/A</v>
      </c>
      <c r="W17">
        <f>H17</f>
        <v>0</v>
      </c>
      <c r="X17">
        <f>J17</f>
        <v>0</v>
      </c>
      <c r="Y17">
        <f>L17</f>
        <v>28</v>
      </c>
      <c r="Z17">
        <f>N17</f>
        <v>0</v>
      </c>
      <c r="AA17">
        <f>Q17</f>
        <v>0</v>
      </c>
      <c r="AB17">
        <f>T17</f>
        <v>0</v>
      </c>
      <c r="AD17" s="30"/>
    </row>
    <row r="18" ht="13.5">
      <c r="AD18" s="30"/>
    </row>
    <row r="19" ht="13.5">
      <c r="AD19" s="30"/>
    </row>
    <row r="20" ht="13.5">
      <c r="AD20" s="30"/>
    </row>
    <row r="21" ht="13.5">
      <c r="AD21" s="30"/>
    </row>
    <row r="22" ht="13.5"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  <row r="30" ht="13.5">
      <c r="AD30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1.7109375" style="27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132</v>
      </c>
      <c r="H1" s="10"/>
      <c r="I1" s="9" t="s">
        <v>183</v>
      </c>
      <c r="J1" s="10"/>
      <c r="K1" s="9" t="s">
        <v>249</v>
      </c>
      <c r="L1" s="10"/>
      <c r="M1" s="15" t="s">
        <v>130</v>
      </c>
      <c r="N1" s="19"/>
      <c r="O1" s="20">
        <f>HLOOKUP(M1,'Youth-14 Men''s Foil'!$G$1:$L$3,3,0)</f>
        <v>7</v>
      </c>
      <c r="P1" s="15" t="s">
        <v>181</v>
      </c>
      <c r="Q1" s="19"/>
      <c r="R1" s="20">
        <f>HLOOKUP(P1,'Youth-14 Men''s Foil'!$G$1:$L$3,3,0)</f>
        <v>9</v>
      </c>
      <c r="S1" s="15" t="s">
        <v>247</v>
      </c>
      <c r="T1" s="19"/>
      <c r="U1" s="20">
        <f>HLOOKUP(S1,'Youth-14 Men''s Foil'!$G$1:$L$3,3,0)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133</v>
      </c>
      <c r="I2" s="13" t="s">
        <v>8</v>
      </c>
      <c r="J2" s="10" t="s">
        <v>184</v>
      </c>
      <c r="K2" s="13" t="s">
        <v>8</v>
      </c>
      <c r="L2" s="10" t="s">
        <v>250</v>
      </c>
      <c r="M2" s="15" t="str">
        <f ca="1">INDIRECT("'Youth-14 Men''s Foil'!R2C"&amp;O1,FALSE)</f>
        <v>B</v>
      </c>
      <c r="N2" s="19" t="str">
        <f ca="1">INDIRECT("'Youth-14 Men''s Foil'!R2C"&amp;O1+1,FALSE)</f>
        <v>Nov 2000&lt;BR&gt;Y14</v>
      </c>
      <c r="O2" s="14"/>
      <c r="P2" s="15" t="str">
        <f ca="1">INDIRECT("'Youth-14 Men''s Foil'!R2C"&amp;R1,FALSE)</f>
        <v>B</v>
      </c>
      <c r="Q2" s="19" t="str">
        <f ca="1">INDIRECT("'Youth-14 Men''s Foil'!R2C"&amp;R1+1,FALSE)</f>
        <v>Mar 2001&lt;BR&gt;Y14</v>
      </c>
      <c r="R2" s="14"/>
      <c r="S2" s="15" t="str">
        <f ca="1">INDIRECT("'Youth-14 Men''s Foil'!R2C"&amp;U1,FALSE)</f>
        <v>B</v>
      </c>
      <c r="T2" s="19" t="str">
        <f ca="1">INDIRECT("'Youth-14 Men''s Foil'!R2C"&amp;U1+1,FALSE)</f>
        <v>Summer&lt;BR&gt;2001&lt;BR&gt;Y14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22">IF(E4=0,"",IF(E4=E3,A3,ROW()-3&amp;IF(E4=E5,"T","")))</f>
        <v>1</v>
      </c>
      <c r="B4" s="2" t="str">
        <f>IF(D4&gt;=U11Cutoff,"#"," ")</f>
        <v> </v>
      </c>
      <c r="C4" s="26" t="s">
        <v>17</v>
      </c>
      <c r="D4" s="26">
        <v>1989</v>
      </c>
      <c r="E4" s="3">
        <f aca="true" t="shared" si="1" ref="E4:E22">LARGE($W4:$AB4,1)+LARGE($W4:$AB4,2)+LARGE($W4:$AB4,3)+LARGE($W4:$AB4,4)</f>
        <v>265</v>
      </c>
      <c r="F4" s="3">
        <f aca="true" t="shared" si="2" ref="F4:F22">LARGE($W4:$Y4,1)+LARGE($W4:$Y4,2)</f>
        <v>139</v>
      </c>
      <c r="G4" s="4">
        <v>7</v>
      </c>
      <c r="H4" s="5">
        <f aca="true" t="shared" si="3" ref="H4:H22">IF(OR(G4&gt;=33,ISNUMBER(G4)=FALSE),0,VLOOKUP(G4,PointTable,H$3,TRUE))</f>
        <v>69</v>
      </c>
      <c r="I4" s="4">
        <v>5</v>
      </c>
      <c r="J4" s="5">
        <f aca="true" t="shared" si="4" ref="J4:J22">IF(OR(I4&gt;=33,ISNUMBER(I4)=FALSE),0,VLOOKUP(I4,PointTable,J$3,TRUE))</f>
        <v>70</v>
      </c>
      <c r="K4" s="4">
        <v>19</v>
      </c>
      <c r="L4" s="5">
        <f aca="true" t="shared" si="5" ref="L4:L22">IF(OR(K4&gt;=33,ISNUMBER(K4)=FALSE),0,VLOOKUP(K4,PointTable,L$3,TRUE))</f>
        <v>34</v>
      </c>
      <c r="M4" s="17">
        <f>IF(ISERROR(O4),"np",O4)</f>
        <v>24</v>
      </c>
      <c r="N4" s="18">
        <f aca="true" t="shared" si="6" ref="N4:N22">IF(OR(M4&gt;=33,ISNUMBER(M4)=FALSE),0,VLOOKUP(M4,PointTable,N$3,TRUE))</f>
        <v>63</v>
      </c>
      <c r="O4" s="16">
        <f>VLOOKUP($C4,'Youth-14 Men''s Foil'!$C$4:$AG$146,O$1-2,FALSE)</f>
        <v>24</v>
      </c>
      <c r="P4" s="17">
        <f>IF(ISERROR(R4),"np",R4)</f>
        <v>25</v>
      </c>
      <c r="Q4" s="18">
        <f aca="true" t="shared" si="7" ref="Q4:Q22">IF(OR(P4&gt;=33,ISNUMBER(P4)=FALSE),0,VLOOKUP(P4,PointTable,Q$3,TRUE))</f>
        <v>62</v>
      </c>
      <c r="R4" s="16">
        <f>VLOOKUP($C4,'Youth-14 Men''s Foil'!$C$4:$AG$146,R$1-2,FALSE)</f>
        <v>25</v>
      </c>
      <c r="S4" s="17">
        <f>IF(ISERROR(U4),"np",U4)</f>
        <v>23.33</v>
      </c>
      <c r="T4" s="18">
        <f aca="true" t="shared" si="8" ref="T4:T22">IF(OR(S4&gt;=33,ISNUMBER(S4)=FALSE),0,VLOOKUP(S4,PointTable,T$3,TRUE))</f>
        <v>63</v>
      </c>
      <c r="U4" s="16">
        <f>VLOOKUP($C4,'Youth-14 Men''s Foil'!$C$4:$AG$146,U$1-2,FALSE)</f>
        <v>23.33</v>
      </c>
      <c r="W4">
        <f>H4</f>
        <v>69</v>
      </c>
      <c r="X4">
        <f>J4</f>
        <v>70</v>
      </c>
      <c r="Y4">
        <f>L4</f>
        <v>34</v>
      </c>
      <c r="Z4">
        <f>N4</f>
        <v>63</v>
      </c>
      <c r="AA4">
        <f>Q4</f>
        <v>62</v>
      </c>
      <c r="AB4">
        <f>T4</f>
        <v>63</v>
      </c>
      <c r="AD4" s="30"/>
    </row>
    <row r="5" spans="1:30" ht="13.5">
      <c r="A5" s="2" t="str">
        <f t="shared" si="0"/>
        <v>2</v>
      </c>
      <c r="B5" s="2" t="str">
        <f aca="true" t="shared" si="9" ref="B5:B22">IF(D5&gt;=U11Cutoff,"#"," ")</f>
        <v> </v>
      </c>
      <c r="C5" s="26" t="s">
        <v>79</v>
      </c>
      <c r="D5" s="26">
        <v>1989</v>
      </c>
      <c r="E5" s="3">
        <f t="shared" si="1"/>
        <v>179</v>
      </c>
      <c r="F5" s="3">
        <f t="shared" si="2"/>
        <v>86</v>
      </c>
      <c r="G5" s="4">
        <v>30</v>
      </c>
      <c r="H5" s="5">
        <f t="shared" si="3"/>
        <v>28.5</v>
      </c>
      <c r="I5" s="4">
        <v>17</v>
      </c>
      <c r="J5" s="5">
        <f t="shared" si="4"/>
        <v>35</v>
      </c>
      <c r="K5" s="4">
        <v>14</v>
      </c>
      <c r="L5" s="5">
        <f t="shared" si="5"/>
        <v>51</v>
      </c>
      <c r="M5" s="17" t="str">
        <f aca="true" t="shared" si="10" ref="M5:M22">IF(ISERROR(O5),"np",O5)</f>
        <v>np</v>
      </c>
      <c r="N5" s="18">
        <f t="shared" si="6"/>
        <v>0</v>
      </c>
      <c r="O5" s="16" t="str">
        <f>VLOOKUP($C5,'Youth-14 Men''s Foil'!$C$4:$AG$146,O$1-2,FALSE)</f>
        <v>np</v>
      </c>
      <c r="P5" s="17">
        <f aca="true" t="shared" si="11" ref="P5:P22">IF(ISERROR(R5),"np",R5)</f>
        <v>22.5</v>
      </c>
      <c r="Q5" s="18">
        <f t="shared" si="7"/>
        <v>64.5</v>
      </c>
      <c r="R5" s="16">
        <f>VLOOKUP($C5,'Youth-14 Men''s Foil'!$C$4:$AG$146,R$1-2,FALSE)</f>
        <v>22.5</v>
      </c>
      <c r="S5" s="17" t="str">
        <f aca="true" t="shared" si="12" ref="S5:S22">IF(ISERROR(U5),"np",U5)</f>
        <v>np</v>
      </c>
      <c r="T5" s="18">
        <f t="shared" si="8"/>
        <v>0</v>
      </c>
      <c r="U5" s="16" t="str">
        <f>VLOOKUP($C5,'Youth-14 Men''s Foil'!$C$4:$AG$146,U$1-2,FALSE)</f>
        <v>np</v>
      </c>
      <c r="W5">
        <f aca="true" t="shared" si="13" ref="W5:W22">H5</f>
        <v>28.5</v>
      </c>
      <c r="X5">
        <f aca="true" t="shared" si="14" ref="X5:X22">J5</f>
        <v>35</v>
      </c>
      <c r="Y5">
        <f aca="true" t="shared" si="15" ref="Y5:Y22">L5</f>
        <v>51</v>
      </c>
      <c r="Z5">
        <f aca="true" t="shared" si="16" ref="Z5:Z22">N5</f>
        <v>0</v>
      </c>
      <c r="AA5">
        <f aca="true" t="shared" si="17" ref="AA5:AA22">Q5</f>
        <v>64.5</v>
      </c>
      <c r="AB5">
        <f aca="true" t="shared" si="18" ref="AB5:AB22">T5</f>
        <v>0</v>
      </c>
      <c r="AD5" s="30"/>
    </row>
    <row r="6" spans="1:30" ht="13.5">
      <c r="A6" s="2" t="str">
        <f t="shared" si="0"/>
        <v>3</v>
      </c>
      <c r="B6" s="2" t="str">
        <f t="shared" si="9"/>
        <v>#</v>
      </c>
      <c r="C6" s="26" t="s">
        <v>81</v>
      </c>
      <c r="D6" s="26">
        <v>1991</v>
      </c>
      <c r="E6" s="3">
        <f t="shared" si="1"/>
        <v>104</v>
      </c>
      <c r="F6" s="3">
        <f t="shared" si="2"/>
        <v>104</v>
      </c>
      <c r="G6" s="4">
        <v>19</v>
      </c>
      <c r="H6" s="5">
        <f t="shared" si="3"/>
        <v>34</v>
      </c>
      <c r="I6" s="4" t="s">
        <v>5</v>
      </c>
      <c r="J6" s="5">
        <f t="shared" si="4"/>
        <v>0</v>
      </c>
      <c r="K6" s="4">
        <v>5</v>
      </c>
      <c r="L6" s="5">
        <f t="shared" si="5"/>
        <v>70</v>
      </c>
      <c r="M6" s="17" t="str">
        <f t="shared" si="10"/>
        <v>np</v>
      </c>
      <c r="N6" s="18">
        <f t="shared" si="6"/>
        <v>0</v>
      </c>
      <c r="O6" s="16" t="e">
        <f>VLOOKUP($C6,'Youth-14 Men''s Foil'!$C$4:$AG$146,O$1-2,FALSE)</f>
        <v>#N/A</v>
      </c>
      <c r="P6" s="17" t="str">
        <f t="shared" si="11"/>
        <v>np</v>
      </c>
      <c r="Q6" s="18">
        <f t="shared" si="7"/>
        <v>0</v>
      </c>
      <c r="R6" s="16" t="e">
        <f>VLOOKUP($C6,'Youth-14 Men''s Foil'!$C$4:$AG$146,R$1-2,FALSE)</f>
        <v>#N/A</v>
      </c>
      <c r="S6" s="17" t="str">
        <f t="shared" si="12"/>
        <v>np</v>
      </c>
      <c r="T6" s="18">
        <f t="shared" si="8"/>
        <v>0</v>
      </c>
      <c r="U6" s="16" t="e">
        <f>VLOOKUP($C6,'Youth-14 Men''s Foil'!$C$4:$AG$146,U$1-2,FALSE)</f>
        <v>#N/A</v>
      </c>
      <c r="W6">
        <f t="shared" si="13"/>
        <v>34</v>
      </c>
      <c r="X6">
        <f t="shared" si="14"/>
        <v>0</v>
      </c>
      <c r="Y6">
        <f t="shared" si="15"/>
        <v>70</v>
      </c>
      <c r="Z6">
        <f t="shared" si="16"/>
        <v>0</v>
      </c>
      <c r="AA6">
        <f t="shared" si="17"/>
        <v>0</v>
      </c>
      <c r="AB6">
        <f t="shared" si="18"/>
        <v>0</v>
      </c>
      <c r="AD6" s="30"/>
    </row>
    <row r="7" spans="1:30" ht="13.5">
      <c r="A7" s="2" t="str">
        <f t="shared" si="0"/>
        <v>4</v>
      </c>
      <c r="B7" s="2" t="str">
        <f t="shared" si="9"/>
        <v> </v>
      </c>
      <c r="C7" s="26" t="s">
        <v>15</v>
      </c>
      <c r="D7" s="26">
        <v>1989</v>
      </c>
      <c r="E7" s="3">
        <f t="shared" si="1"/>
        <v>102</v>
      </c>
      <c r="F7" s="3">
        <f t="shared" si="2"/>
        <v>102</v>
      </c>
      <c r="G7" s="4">
        <v>20</v>
      </c>
      <c r="H7" s="5">
        <f t="shared" si="3"/>
        <v>33.5</v>
      </c>
      <c r="I7" s="4" t="s">
        <v>5</v>
      </c>
      <c r="J7" s="5">
        <f t="shared" si="4"/>
        <v>0</v>
      </c>
      <c r="K7" s="4">
        <v>8</v>
      </c>
      <c r="L7" s="5">
        <f t="shared" si="5"/>
        <v>68.5</v>
      </c>
      <c r="M7" s="17" t="str">
        <f t="shared" si="10"/>
        <v>np</v>
      </c>
      <c r="N7" s="18">
        <f t="shared" si="6"/>
        <v>0</v>
      </c>
      <c r="O7" s="16" t="e">
        <f>VLOOKUP($C7,'Youth-14 Men''s Foil'!$C$4:$AG$146,O$1-2,FALSE)</f>
        <v>#N/A</v>
      </c>
      <c r="P7" s="17" t="str">
        <f t="shared" si="11"/>
        <v>np</v>
      </c>
      <c r="Q7" s="18">
        <f t="shared" si="7"/>
        <v>0</v>
      </c>
      <c r="R7" s="16" t="e">
        <f>VLOOKUP($C7,'Youth-14 Men''s Foil'!$C$4:$AG$146,R$1-2,FALSE)</f>
        <v>#N/A</v>
      </c>
      <c r="S7" s="17" t="str">
        <f t="shared" si="12"/>
        <v>np</v>
      </c>
      <c r="T7" s="18">
        <f t="shared" si="8"/>
        <v>0</v>
      </c>
      <c r="U7" s="16" t="e">
        <f>VLOOKUP($C7,'Youth-14 Men''s Foil'!$C$4:$AG$146,U$1-2,FALSE)</f>
        <v>#N/A</v>
      </c>
      <c r="W7">
        <f t="shared" si="13"/>
        <v>33.5</v>
      </c>
      <c r="X7">
        <f t="shared" si="14"/>
        <v>0</v>
      </c>
      <c r="Y7">
        <f t="shared" si="15"/>
        <v>68.5</v>
      </c>
      <c r="Z7">
        <f t="shared" si="16"/>
        <v>0</v>
      </c>
      <c r="AA7">
        <f t="shared" si="17"/>
        <v>0</v>
      </c>
      <c r="AB7">
        <f t="shared" si="18"/>
        <v>0</v>
      </c>
      <c r="AD7" s="30"/>
    </row>
    <row r="8" spans="1:30" ht="13.5">
      <c r="A8" s="2" t="str">
        <f t="shared" si="0"/>
        <v>5</v>
      </c>
      <c r="B8" s="2" t="str">
        <f t="shared" si="9"/>
        <v> </v>
      </c>
      <c r="C8" s="26" t="s">
        <v>53</v>
      </c>
      <c r="D8" s="26">
        <v>1989</v>
      </c>
      <c r="E8" s="3">
        <f t="shared" si="1"/>
        <v>84.25</v>
      </c>
      <c r="F8" s="3">
        <f t="shared" si="2"/>
        <v>56.25</v>
      </c>
      <c r="G8" s="4">
        <v>31</v>
      </c>
      <c r="H8" s="5">
        <f t="shared" si="3"/>
        <v>28</v>
      </c>
      <c r="I8" s="4">
        <v>30.5</v>
      </c>
      <c r="J8" s="5">
        <f t="shared" si="4"/>
        <v>28.25</v>
      </c>
      <c r="K8" s="4">
        <v>31</v>
      </c>
      <c r="L8" s="5">
        <f t="shared" si="5"/>
        <v>28</v>
      </c>
      <c r="M8" s="17" t="str">
        <f t="shared" si="10"/>
        <v>np</v>
      </c>
      <c r="N8" s="18">
        <f t="shared" si="6"/>
        <v>0</v>
      </c>
      <c r="O8" s="16" t="e">
        <f>VLOOKUP($C8,'Youth-14 Men''s Foil'!$C$4:$AG$146,O$1-2,FALSE)</f>
        <v>#N/A</v>
      </c>
      <c r="P8" s="17" t="str">
        <f t="shared" si="11"/>
        <v>np</v>
      </c>
      <c r="Q8" s="18">
        <f t="shared" si="7"/>
        <v>0</v>
      </c>
      <c r="R8" s="16" t="e">
        <f>VLOOKUP($C8,'Youth-14 Men''s Foil'!$C$4:$AG$146,R$1-2,FALSE)</f>
        <v>#N/A</v>
      </c>
      <c r="S8" s="17" t="str">
        <f t="shared" si="12"/>
        <v>np</v>
      </c>
      <c r="T8" s="18">
        <f t="shared" si="8"/>
        <v>0</v>
      </c>
      <c r="U8" s="16" t="e">
        <f>VLOOKUP($C8,'Youth-14 Men''s Foil'!$C$4:$AG$146,U$1-2,FALSE)</f>
        <v>#N/A</v>
      </c>
      <c r="W8">
        <f t="shared" si="13"/>
        <v>28</v>
      </c>
      <c r="X8">
        <f t="shared" si="14"/>
        <v>28.25</v>
      </c>
      <c r="Y8">
        <f t="shared" si="15"/>
        <v>28</v>
      </c>
      <c r="Z8">
        <f t="shared" si="16"/>
        <v>0</v>
      </c>
      <c r="AA8">
        <f t="shared" si="17"/>
        <v>0</v>
      </c>
      <c r="AB8">
        <f t="shared" si="18"/>
        <v>0</v>
      </c>
      <c r="AD8" s="30"/>
    </row>
    <row r="9" spans="1:30" ht="13.5">
      <c r="A9" s="2" t="str">
        <f t="shared" si="0"/>
        <v>6</v>
      </c>
      <c r="B9" s="2" t="str">
        <f t="shared" si="9"/>
        <v> </v>
      </c>
      <c r="C9" s="26" t="s">
        <v>52</v>
      </c>
      <c r="D9" s="26">
        <v>1990</v>
      </c>
      <c r="E9" s="3">
        <f t="shared" si="1"/>
        <v>83</v>
      </c>
      <c r="F9" s="3">
        <f t="shared" si="2"/>
        <v>83</v>
      </c>
      <c r="G9" s="4" t="s">
        <v>5</v>
      </c>
      <c r="H9" s="5">
        <f t="shared" si="3"/>
        <v>0</v>
      </c>
      <c r="I9" s="4">
        <v>15</v>
      </c>
      <c r="J9" s="5">
        <f t="shared" si="4"/>
        <v>50.5</v>
      </c>
      <c r="K9" s="4">
        <v>22</v>
      </c>
      <c r="L9" s="5">
        <f t="shared" si="5"/>
        <v>32.5</v>
      </c>
      <c r="M9" s="17" t="str">
        <f t="shared" si="10"/>
        <v>np</v>
      </c>
      <c r="N9" s="18">
        <f t="shared" si="6"/>
        <v>0</v>
      </c>
      <c r="O9" s="16" t="e">
        <f>VLOOKUP($C9,'Youth-14 Men''s Foil'!$C$4:$AG$146,O$1-2,FALSE)</f>
        <v>#N/A</v>
      </c>
      <c r="P9" s="17" t="str">
        <f t="shared" si="11"/>
        <v>np</v>
      </c>
      <c r="Q9" s="18">
        <f t="shared" si="7"/>
        <v>0</v>
      </c>
      <c r="R9" s="16" t="e">
        <f>VLOOKUP($C9,'Youth-14 Men''s Foil'!$C$4:$AG$146,R$1-2,FALSE)</f>
        <v>#N/A</v>
      </c>
      <c r="S9" s="17" t="str">
        <f t="shared" si="12"/>
        <v>np</v>
      </c>
      <c r="T9" s="18">
        <f t="shared" si="8"/>
        <v>0</v>
      </c>
      <c r="U9" s="16" t="e">
        <f>VLOOKUP($C9,'Youth-14 Men''s Foil'!$C$4:$AG$146,U$1-2,FALSE)</f>
        <v>#N/A</v>
      </c>
      <c r="W9">
        <f t="shared" si="13"/>
        <v>0</v>
      </c>
      <c r="X9">
        <f t="shared" si="14"/>
        <v>50.5</v>
      </c>
      <c r="Y9">
        <f t="shared" si="15"/>
        <v>32.5</v>
      </c>
      <c r="Z9">
        <f t="shared" si="16"/>
        <v>0</v>
      </c>
      <c r="AA9">
        <f t="shared" si="17"/>
        <v>0</v>
      </c>
      <c r="AB9">
        <f t="shared" si="18"/>
        <v>0</v>
      </c>
      <c r="AD9" s="30"/>
    </row>
    <row r="10" spans="1:30" ht="13.5">
      <c r="A10" s="2" t="str">
        <f t="shared" si="0"/>
        <v>7</v>
      </c>
      <c r="B10" s="2" t="str">
        <f t="shared" si="9"/>
        <v> </v>
      </c>
      <c r="C10" s="26" t="s">
        <v>84</v>
      </c>
      <c r="D10" s="26">
        <v>1990</v>
      </c>
      <c r="E10" s="3">
        <f t="shared" si="1"/>
        <v>82.25</v>
      </c>
      <c r="F10" s="3">
        <f t="shared" si="2"/>
        <v>82.25</v>
      </c>
      <c r="G10" s="4">
        <v>10</v>
      </c>
      <c r="H10" s="5">
        <f t="shared" si="3"/>
        <v>53</v>
      </c>
      <c r="I10" s="4">
        <v>28.5</v>
      </c>
      <c r="J10" s="5">
        <f t="shared" si="4"/>
        <v>29.25</v>
      </c>
      <c r="K10" s="4" t="s">
        <v>5</v>
      </c>
      <c r="L10" s="5">
        <f t="shared" si="5"/>
        <v>0</v>
      </c>
      <c r="M10" s="17" t="str">
        <f t="shared" si="10"/>
        <v>np</v>
      </c>
      <c r="N10" s="18">
        <f t="shared" si="6"/>
        <v>0</v>
      </c>
      <c r="O10" s="16" t="e">
        <f>VLOOKUP($C10,'Youth-14 Men''s Foil'!$C$4:$AG$146,O$1-2,FALSE)</f>
        <v>#N/A</v>
      </c>
      <c r="P10" s="17" t="str">
        <f t="shared" si="11"/>
        <v>np</v>
      </c>
      <c r="Q10" s="18">
        <f t="shared" si="7"/>
        <v>0</v>
      </c>
      <c r="R10" s="16" t="e">
        <f>VLOOKUP($C10,'Youth-14 Men''s Foil'!$C$4:$AG$146,R$1-2,FALSE)</f>
        <v>#N/A</v>
      </c>
      <c r="S10" s="17" t="str">
        <f t="shared" si="12"/>
        <v>np</v>
      </c>
      <c r="T10" s="18">
        <f t="shared" si="8"/>
        <v>0</v>
      </c>
      <c r="U10" s="16" t="e">
        <f>VLOOKUP($C10,'Youth-14 Men''s Foil'!$C$4:$AG$146,U$1-2,FALSE)</f>
        <v>#N/A</v>
      </c>
      <c r="W10">
        <f t="shared" si="13"/>
        <v>53</v>
      </c>
      <c r="X10">
        <f t="shared" si="14"/>
        <v>29.25</v>
      </c>
      <c r="Y10">
        <f t="shared" si="15"/>
        <v>0</v>
      </c>
      <c r="Z10">
        <f t="shared" si="16"/>
        <v>0</v>
      </c>
      <c r="AA10">
        <f t="shared" si="17"/>
        <v>0</v>
      </c>
      <c r="AB10">
        <f t="shared" si="18"/>
        <v>0</v>
      </c>
      <c r="AD10" s="30"/>
    </row>
    <row r="11" spans="1:30" ht="13.5">
      <c r="A11" s="2" t="str">
        <f t="shared" si="0"/>
        <v>8</v>
      </c>
      <c r="B11" s="2" t="str">
        <f t="shared" si="9"/>
        <v> </v>
      </c>
      <c r="C11" s="26" t="s">
        <v>203</v>
      </c>
      <c r="D11" s="32">
        <v>1989</v>
      </c>
      <c r="E11" s="3">
        <f t="shared" si="1"/>
        <v>80</v>
      </c>
      <c r="F11" s="3">
        <f t="shared" si="2"/>
        <v>80</v>
      </c>
      <c r="G11" s="4" t="s">
        <v>5</v>
      </c>
      <c r="H11" s="5">
        <f t="shared" si="3"/>
        <v>0</v>
      </c>
      <c r="I11" s="4">
        <v>14</v>
      </c>
      <c r="J11" s="5">
        <f t="shared" si="4"/>
        <v>51</v>
      </c>
      <c r="K11" s="4">
        <v>29</v>
      </c>
      <c r="L11" s="5">
        <f t="shared" si="5"/>
        <v>29</v>
      </c>
      <c r="M11" s="17" t="str">
        <f t="shared" si="10"/>
        <v>np</v>
      </c>
      <c r="N11" s="18">
        <f t="shared" si="6"/>
        <v>0</v>
      </c>
      <c r="O11" s="16" t="e">
        <f>VLOOKUP($C11,'Youth-14 Men''s Foil'!$C$4:$AG$146,O$1-2,FALSE)</f>
        <v>#N/A</v>
      </c>
      <c r="P11" s="17" t="str">
        <f t="shared" si="11"/>
        <v>np</v>
      </c>
      <c r="Q11" s="18">
        <f t="shared" si="7"/>
        <v>0</v>
      </c>
      <c r="R11" s="16" t="e">
        <f>VLOOKUP($C11,'Youth-14 Men''s Foil'!$C$4:$AG$146,R$1-2,FALSE)</f>
        <v>#N/A</v>
      </c>
      <c r="S11" s="17" t="str">
        <f t="shared" si="12"/>
        <v>np</v>
      </c>
      <c r="T11" s="18">
        <f t="shared" si="8"/>
        <v>0</v>
      </c>
      <c r="U11" s="16" t="e">
        <f>VLOOKUP($C11,'Youth-14 Men''s Foil'!$C$4:$AG$146,U$1-2,FALSE)</f>
        <v>#N/A</v>
      </c>
      <c r="W11">
        <f t="shared" si="13"/>
        <v>0</v>
      </c>
      <c r="X11">
        <f t="shared" si="14"/>
        <v>51</v>
      </c>
      <c r="Y11">
        <f t="shared" si="15"/>
        <v>29</v>
      </c>
      <c r="Z11">
        <f t="shared" si="16"/>
        <v>0</v>
      </c>
      <c r="AA11">
        <f t="shared" si="17"/>
        <v>0</v>
      </c>
      <c r="AB11">
        <f t="shared" si="18"/>
        <v>0</v>
      </c>
      <c r="AD11" s="30"/>
    </row>
    <row r="12" spans="1:30" ht="13.5">
      <c r="A12" s="2" t="str">
        <f t="shared" si="0"/>
        <v>9</v>
      </c>
      <c r="B12" s="2" t="str">
        <f t="shared" si="9"/>
        <v> </v>
      </c>
      <c r="C12" s="26" t="s">
        <v>161</v>
      </c>
      <c r="D12" s="32">
        <v>1990</v>
      </c>
      <c r="E12" s="3">
        <f t="shared" si="1"/>
        <v>69</v>
      </c>
      <c r="F12" s="3">
        <f t="shared" si="2"/>
        <v>69</v>
      </c>
      <c r="G12" s="4" t="s">
        <v>5</v>
      </c>
      <c r="H12" s="5">
        <f t="shared" si="3"/>
        <v>0</v>
      </c>
      <c r="I12" s="4" t="s">
        <v>5</v>
      </c>
      <c r="J12" s="5">
        <f t="shared" si="4"/>
        <v>0</v>
      </c>
      <c r="K12" s="4">
        <v>7</v>
      </c>
      <c r="L12" s="5">
        <f t="shared" si="5"/>
        <v>69</v>
      </c>
      <c r="M12" s="17" t="str">
        <f t="shared" si="10"/>
        <v>np</v>
      </c>
      <c r="N12" s="18">
        <f t="shared" si="6"/>
        <v>0</v>
      </c>
      <c r="O12" s="16" t="e">
        <f>VLOOKUP($C12,'Youth-14 Men''s Foil'!$C$4:$AG$146,O$1-2,FALSE)</f>
        <v>#N/A</v>
      </c>
      <c r="P12" s="17" t="str">
        <f t="shared" si="11"/>
        <v>np</v>
      </c>
      <c r="Q12" s="18">
        <f t="shared" si="7"/>
        <v>0</v>
      </c>
      <c r="R12" s="16" t="e">
        <f>VLOOKUP($C12,'Youth-14 Men''s Foil'!$C$4:$AG$146,R$1-2,FALSE)</f>
        <v>#N/A</v>
      </c>
      <c r="S12" s="17" t="str">
        <f t="shared" si="12"/>
        <v>np</v>
      </c>
      <c r="T12" s="18">
        <f t="shared" si="8"/>
        <v>0</v>
      </c>
      <c r="U12" s="16" t="e">
        <f>VLOOKUP($C12,'Youth-14 Men''s Foil'!$C$4:$AG$146,U$1-2,FALSE)</f>
        <v>#N/A</v>
      </c>
      <c r="W12">
        <f t="shared" si="13"/>
        <v>0</v>
      </c>
      <c r="X12">
        <f t="shared" si="14"/>
        <v>0</v>
      </c>
      <c r="Y12">
        <f t="shared" si="15"/>
        <v>69</v>
      </c>
      <c r="Z12">
        <f t="shared" si="16"/>
        <v>0</v>
      </c>
      <c r="AA12">
        <f t="shared" si="17"/>
        <v>0</v>
      </c>
      <c r="AB12">
        <f t="shared" si="18"/>
        <v>0</v>
      </c>
      <c r="AD12" s="30"/>
    </row>
    <row r="13" spans="1:30" ht="13.5">
      <c r="A13" s="2" t="str">
        <f t="shared" si="0"/>
        <v>10</v>
      </c>
      <c r="B13" s="2" t="str">
        <f t="shared" si="9"/>
        <v> </v>
      </c>
      <c r="C13" s="26" t="s">
        <v>83</v>
      </c>
      <c r="D13" s="26">
        <v>1990</v>
      </c>
      <c r="E13" s="3">
        <f t="shared" si="1"/>
        <v>58</v>
      </c>
      <c r="F13" s="3">
        <f t="shared" si="2"/>
        <v>58</v>
      </c>
      <c r="G13" s="4">
        <v>32</v>
      </c>
      <c r="H13" s="5">
        <f t="shared" si="3"/>
        <v>27.5</v>
      </c>
      <c r="I13" s="4">
        <v>26</v>
      </c>
      <c r="J13" s="5">
        <f t="shared" si="4"/>
        <v>30.5</v>
      </c>
      <c r="K13" s="4" t="s">
        <v>5</v>
      </c>
      <c r="L13" s="5">
        <f t="shared" si="5"/>
        <v>0</v>
      </c>
      <c r="M13" s="17" t="str">
        <f t="shared" si="10"/>
        <v>np</v>
      </c>
      <c r="N13" s="18">
        <f t="shared" si="6"/>
        <v>0</v>
      </c>
      <c r="O13" s="16" t="e">
        <f>VLOOKUP($C13,'Youth-14 Men''s Foil'!$C$4:$AG$146,O$1-2,FALSE)</f>
        <v>#N/A</v>
      </c>
      <c r="P13" s="17" t="str">
        <f t="shared" si="11"/>
        <v>np</v>
      </c>
      <c r="Q13" s="18">
        <f t="shared" si="7"/>
        <v>0</v>
      </c>
      <c r="R13" s="16" t="e">
        <f>VLOOKUP($C13,'Youth-14 Men''s Foil'!$C$4:$AG$146,R$1-2,FALSE)</f>
        <v>#N/A</v>
      </c>
      <c r="S13" s="17" t="str">
        <f t="shared" si="12"/>
        <v>np</v>
      </c>
      <c r="T13" s="18">
        <f t="shared" si="8"/>
        <v>0</v>
      </c>
      <c r="U13" s="16" t="e">
        <f>VLOOKUP($C13,'Youth-14 Men''s Foil'!$C$4:$AG$146,U$1-2,FALSE)</f>
        <v>#N/A</v>
      </c>
      <c r="W13">
        <f t="shared" si="13"/>
        <v>27.5</v>
      </c>
      <c r="X13">
        <f t="shared" si="14"/>
        <v>30.5</v>
      </c>
      <c r="Y13">
        <f t="shared" si="15"/>
        <v>0</v>
      </c>
      <c r="Z13">
        <f t="shared" si="16"/>
        <v>0</v>
      </c>
      <c r="AA13">
        <f t="shared" si="17"/>
        <v>0</v>
      </c>
      <c r="AB13">
        <f t="shared" si="18"/>
        <v>0</v>
      </c>
      <c r="AD13" s="30"/>
    </row>
    <row r="14" spans="1:30" ht="13.5">
      <c r="A14" s="2" t="str">
        <f t="shared" si="0"/>
        <v>11</v>
      </c>
      <c r="B14" s="2" t="str">
        <f t="shared" si="9"/>
        <v> </v>
      </c>
      <c r="C14" s="26" t="s">
        <v>155</v>
      </c>
      <c r="D14" s="26">
        <v>1989</v>
      </c>
      <c r="E14" s="3">
        <f t="shared" si="1"/>
        <v>51</v>
      </c>
      <c r="F14" s="3">
        <f t="shared" si="2"/>
        <v>51</v>
      </c>
      <c r="G14" s="4">
        <v>14</v>
      </c>
      <c r="H14" s="5">
        <f t="shared" si="3"/>
        <v>51</v>
      </c>
      <c r="I14" s="4" t="s">
        <v>5</v>
      </c>
      <c r="J14" s="5">
        <f t="shared" si="4"/>
        <v>0</v>
      </c>
      <c r="K14" s="4" t="s">
        <v>5</v>
      </c>
      <c r="L14" s="5">
        <f t="shared" si="5"/>
        <v>0</v>
      </c>
      <c r="M14" s="17" t="str">
        <f t="shared" si="10"/>
        <v>np</v>
      </c>
      <c r="N14" s="18">
        <f t="shared" si="6"/>
        <v>0</v>
      </c>
      <c r="O14" s="16" t="e">
        <f>VLOOKUP($C14,'Youth-14 Men''s Foil'!$C$4:$AG$146,O$1-2,FALSE)</f>
        <v>#N/A</v>
      </c>
      <c r="P14" s="17" t="str">
        <f t="shared" si="11"/>
        <v>np</v>
      </c>
      <c r="Q14" s="18">
        <f t="shared" si="7"/>
        <v>0</v>
      </c>
      <c r="R14" s="16" t="e">
        <f>VLOOKUP($C14,'Youth-14 Men''s Foil'!$C$4:$AG$146,R$1-2,FALSE)</f>
        <v>#N/A</v>
      </c>
      <c r="S14" s="17" t="str">
        <f t="shared" si="12"/>
        <v>np</v>
      </c>
      <c r="T14" s="18">
        <f t="shared" si="8"/>
        <v>0</v>
      </c>
      <c r="U14" s="16" t="e">
        <f>VLOOKUP($C14,'Youth-14 Men''s Foil'!$C$4:$AG$146,U$1-2,FALSE)</f>
        <v>#N/A</v>
      </c>
      <c r="W14">
        <f t="shared" si="13"/>
        <v>51</v>
      </c>
      <c r="X14">
        <f t="shared" si="14"/>
        <v>0</v>
      </c>
      <c r="Y14">
        <f t="shared" si="15"/>
        <v>0</v>
      </c>
      <c r="Z14">
        <f t="shared" si="16"/>
        <v>0</v>
      </c>
      <c r="AA14">
        <f t="shared" si="17"/>
        <v>0</v>
      </c>
      <c r="AB14">
        <f t="shared" si="18"/>
        <v>0</v>
      </c>
      <c r="AD14" s="30"/>
    </row>
    <row r="15" spans="1:30" ht="13.5">
      <c r="A15" s="2" t="str">
        <f t="shared" si="0"/>
        <v>12</v>
      </c>
      <c r="B15" s="2" t="str">
        <f t="shared" si="9"/>
        <v> </v>
      </c>
      <c r="C15" s="26" t="s">
        <v>51</v>
      </c>
      <c r="D15" s="26">
        <v>1989</v>
      </c>
      <c r="E15" s="3">
        <f t="shared" si="1"/>
        <v>50</v>
      </c>
      <c r="F15" s="3">
        <f t="shared" si="2"/>
        <v>50</v>
      </c>
      <c r="G15" s="4">
        <v>16</v>
      </c>
      <c r="H15" s="5">
        <f t="shared" si="3"/>
        <v>50</v>
      </c>
      <c r="I15" s="4" t="s">
        <v>5</v>
      </c>
      <c r="J15" s="5">
        <f t="shared" si="4"/>
        <v>0</v>
      </c>
      <c r="K15" s="4" t="s">
        <v>5</v>
      </c>
      <c r="L15" s="5">
        <f t="shared" si="5"/>
        <v>0</v>
      </c>
      <c r="M15" s="17" t="str">
        <f t="shared" si="10"/>
        <v>np</v>
      </c>
      <c r="N15" s="18">
        <f t="shared" si="6"/>
        <v>0</v>
      </c>
      <c r="O15" s="16" t="e">
        <f>VLOOKUP($C15,'Youth-14 Men''s Foil'!$C$4:$AG$146,O$1-2,FALSE)</f>
        <v>#N/A</v>
      </c>
      <c r="P15" s="17" t="str">
        <f t="shared" si="11"/>
        <v>np</v>
      </c>
      <c r="Q15" s="18">
        <f t="shared" si="7"/>
        <v>0</v>
      </c>
      <c r="R15" s="16" t="e">
        <f>VLOOKUP($C15,'Youth-14 Men''s Foil'!$C$4:$AG$146,R$1-2,FALSE)</f>
        <v>#N/A</v>
      </c>
      <c r="S15" s="17" t="str">
        <f t="shared" si="12"/>
        <v>np</v>
      </c>
      <c r="T15" s="18">
        <f t="shared" si="8"/>
        <v>0</v>
      </c>
      <c r="U15" s="16" t="e">
        <f>VLOOKUP($C15,'Youth-14 Men''s Foil'!$C$4:$AG$146,U$1-2,FALSE)</f>
        <v>#N/A</v>
      </c>
      <c r="W15">
        <f t="shared" si="13"/>
        <v>50</v>
      </c>
      <c r="X15">
        <f t="shared" si="14"/>
        <v>0</v>
      </c>
      <c r="Y15">
        <f t="shared" si="15"/>
        <v>0</v>
      </c>
      <c r="Z15">
        <f t="shared" si="16"/>
        <v>0</v>
      </c>
      <c r="AA15">
        <f t="shared" si="17"/>
        <v>0</v>
      </c>
      <c r="AB15">
        <f t="shared" si="18"/>
        <v>0</v>
      </c>
      <c r="AD15" s="30"/>
    </row>
    <row r="16" spans="1:30" ht="13.5">
      <c r="A16" s="2" t="str">
        <f t="shared" si="0"/>
        <v>13</v>
      </c>
      <c r="B16" s="2" t="str">
        <f t="shared" si="9"/>
        <v> </v>
      </c>
      <c r="C16" s="26" t="s">
        <v>270</v>
      </c>
      <c r="D16" s="32">
        <v>1989</v>
      </c>
      <c r="E16" s="3">
        <f t="shared" si="1"/>
        <v>32</v>
      </c>
      <c r="F16" s="3">
        <f t="shared" si="2"/>
        <v>32</v>
      </c>
      <c r="G16" s="4" t="s">
        <v>5</v>
      </c>
      <c r="H16" s="5">
        <f t="shared" si="3"/>
        <v>0</v>
      </c>
      <c r="I16" s="4" t="s">
        <v>5</v>
      </c>
      <c r="J16" s="5">
        <f t="shared" si="4"/>
        <v>0</v>
      </c>
      <c r="K16" s="4">
        <v>23</v>
      </c>
      <c r="L16" s="5">
        <f t="shared" si="5"/>
        <v>32</v>
      </c>
      <c r="M16" s="17" t="str">
        <f t="shared" si="10"/>
        <v>np</v>
      </c>
      <c r="N16" s="18">
        <f t="shared" si="6"/>
        <v>0</v>
      </c>
      <c r="O16" s="16" t="e">
        <f>VLOOKUP($C16,'Youth-14 Men''s Foil'!$C$4:$AG$146,O$1-2,FALSE)</f>
        <v>#N/A</v>
      </c>
      <c r="P16" s="17" t="str">
        <f t="shared" si="11"/>
        <v>np</v>
      </c>
      <c r="Q16" s="18">
        <f t="shared" si="7"/>
        <v>0</v>
      </c>
      <c r="R16" s="16" t="e">
        <f>VLOOKUP($C16,'Youth-14 Men''s Foil'!$C$4:$AG$146,R$1-2,FALSE)</f>
        <v>#N/A</v>
      </c>
      <c r="S16" s="17" t="str">
        <f t="shared" si="12"/>
        <v>np</v>
      </c>
      <c r="T16" s="18">
        <f t="shared" si="8"/>
        <v>0</v>
      </c>
      <c r="U16" s="16" t="e">
        <f>VLOOKUP($C16,'Youth-14 Men''s Foil'!$C$4:$AG$146,U$1-2,FALSE)</f>
        <v>#N/A</v>
      </c>
      <c r="W16">
        <f t="shared" si="13"/>
        <v>0</v>
      </c>
      <c r="X16">
        <f t="shared" si="14"/>
        <v>0</v>
      </c>
      <c r="Y16">
        <f t="shared" si="15"/>
        <v>32</v>
      </c>
      <c r="Z16">
        <f t="shared" si="16"/>
        <v>0</v>
      </c>
      <c r="AA16">
        <f t="shared" si="17"/>
        <v>0</v>
      </c>
      <c r="AB16">
        <f t="shared" si="18"/>
        <v>0</v>
      </c>
      <c r="AD16" s="30"/>
    </row>
    <row r="17" spans="1:30" ht="13.5">
      <c r="A17" s="2" t="str">
        <f t="shared" si="0"/>
        <v>14</v>
      </c>
      <c r="B17" s="2" t="str">
        <f t="shared" si="9"/>
        <v> </v>
      </c>
      <c r="C17" s="26" t="s">
        <v>271</v>
      </c>
      <c r="D17" s="32">
        <v>1989</v>
      </c>
      <c r="E17" s="3">
        <f t="shared" si="1"/>
        <v>31.5</v>
      </c>
      <c r="F17" s="3">
        <f t="shared" si="2"/>
        <v>31.5</v>
      </c>
      <c r="G17" s="4" t="s">
        <v>5</v>
      </c>
      <c r="H17" s="5">
        <f t="shared" si="3"/>
        <v>0</v>
      </c>
      <c r="I17" s="4" t="s">
        <v>5</v>
      </c>
      <c r="J17" s="5">
        <f t="shared" si="4"/>
        <v>0</v>
      </c>
      <c r="K17" s="4">
        <v>24</v>
      </c>
      <c r="L17" s="5">
        <f t="shared" si="5"/>
        <v>31.5</v>
      </c>
      <c r="M17" s="17" t="str">
        <f t="shared" si="10"/>
        <v>np</v>
      </c>
      <c r="N17" s="18">
        <f t="shared" si="6"/>
        <v>0</v>
      </c>
      <c r="O17" s="16" t="e">
        <f>VLOOKUP($C17,'Youth-14 Men''s Foil'!$C$4:$AG$146,O$1-2,FALSE)</f>
        <v>#N/A</v>
      </c>
      <c r="P17" s="17" t="str">
        <f t="shared" si="11"/>
        <v>np</v>
      </c>
      <c r="Q17" s="18">
        <f t="shared" si="7"/>
        <v>0</v>
      </c>
      <c r="R17" s="16" t="e">
        <f>VLOOKUP($C17,'Youth-14 Men''s Foil'!$C$4:$AG$146,R$1-2,FALSE)</f>
        <v>#N/A</v>
      </c>
      <c r="S17" s="17" t="str">
        <f t="shared" si="12"/>
        <v>np</v>
      </c>
      <c r="T17" s="18">
        <f t="shared" si="8"/>
        <v>0</v>
      </c>
      <c r="U17" s="16" t="e">
        <f>VLOOKUP($C17,'Youth-14 Men''s Foil'!$C$4:$AG$146,U$1-2,FALSE)</f>
        <v>#N/A</v>
      </c>
      <c r="W17">
        <f t="shared" si="13"/>
        <v>0</v>
      </c>
      <c r="X17">
        <f t="shared" si="14"/>
        <v>0</v>
      </c>
      <c r="Y17">
        <f t="shared" si="15"/>
        <v>31.5</v>
      </c>
      <c r="Z17">
        <f t="shared" si="16"/>
        <v>0</v>
      </c>
      <c r="AA17">
        <f t="shared" si="17"/>
        <v>0</v>
      </c>
      <c r="AB17">
        <f t="shared" si="18"/>
        <v>0</v>
      </c>
      <c r="AD17" s="30"/>
    </row>
    <row r="18" spans="1:30" ht="13.5">
      <c r="A18" s="2" t="str">
        <f t="shared" si="0"/>
        <v>15</v>
      </c>
      <c r="B18" s="2" t="str">
        <f t="shared" si="9"/>
        <v> </v>
      </c>
      <c r="C18" s="26" t="s">
        <v>204</v>
      </c>
      <c r="D18" s="32">
        <v>1989</v>
      </c>
      <c r="E18" s="3">
        <f t="shared" si="1"/>
        <v>30</v>
      </c>
      <c r="F18" s="3">
        <f t="shared" si="2"/>
        <v>30</v>
      </c>
      <c r="G18" s="4" t="s">
        <v>5</v>
      </c>
      <c r="H18" s="5">
        <f t="shared" si="3"/>
        <v>0</v>
      </c>
      <c r="I18" s="4">
        <v>27</v>
      </c>
      <c r="J18" s="5">
        <f t="shared" si="4"/>
        <v>30</v>
      </c>
      <c r="K18" s="4" t="s">
        <v>5</v>
      </c>
      <c r="L18" s="5">
        <f t="shared" si="5"/>
        <v>0</v>
      </c>
      <c r="M18" s="17" t="str">
        <f t="shared" si="10"/>
        <v>np</v>
      </c>
      <c r="N18" s="18">
        <f t="shared" si="6"/>
        <v>0</v>
      </c>
      <c r="O18" s="16" t="e">
        <f>VLOOKUP($C18,'Youth-14 Men''s Foil'!$C$4:$AG$146,O$1-2,FALSE)</f>
        <v>#N/A</v>
      </c>
      <c r="P18" s="17" t="str">
        <f t="shared" si="11"/>
        <v>np</v>
      </c>
      <c r="Q18" s="18">
        <f t="shared" si="7"/>
        <v>0</v>
      </c>
      <c r="R18" s="16" t="e">
        <f>VLOOKUP($C18,'Youth-14 Men''s Foil'!$C$4:$AG$146,R$1-2,FALSE)</f>
        <v>#N/A</v>
      </c>
      <c r="S18" s="17" t="str">
        <f t="shared" si="12"/>
        <v>np</v>
      </c>
      <c r="T18" s="18">
        <f t="shared" si="8"/>
        <v>0</v>
      </c>
      <c r="U18" s="16" t="e">
        <f>VLOOKUP($C18,'Youth-14 Men''s Foil'!$C$4:$AG$146,U$1-2,FALSE)</f>
        <v>#N/A</v>
      </c>
      <c r="W18">
        <f t="shared" si="13"/>
        <v>0</v>
      </c>
      <c r="X18">
        <f t="shared" si="14"/>
        <v>30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0</v>
      </c>
      <c r="AD18" s="30"/>
    </row>
    <row r="19" spans="1:30" ht="13.5">
      <c r="A19" s="2" t="str">
        <f t="shared" si="0"/>
        <v>16</v>
      </c>
      <c r="B19" s="2" t="str">
        <f t="shared" si="9"/>
        <v> </v>
      </c>
      <c r="C19" s="26" t="s">
        <v>205</v>
      </c>
      <c r="D19" s="32">
        <v>1989</v>
      </c>
      <c r="E19" s="3">
        <f t="shared" si="1"/>
        <v>29.25</v>
      </c>
      <c r="F19" s="3">
        <f t="shared" si="2"/>
        <v>29.25</v>
      </c>
      <c r="G19" s="4" t="s">
        <v>5</v>
      </c>
      <c r="H19" s="5">
        <f t="shared" si="3"/>
        <v>0</v>
      </c>
      <c r="I19" s="4">
        <v>28.5</v>
      </c>
      <c r="J19" s="5">
        <f t="shared" si="4"/>
        <v>29.25</v>
      </c>
      <c r="K19" s="4" t="s">
        <v>5</v>
      </c>
      <c r="L19" s="5">
        <f t="shared" si="5"/>
        <v>0</v>
      </c>
      <c r="M19" s="17" t="str">
        <f t="shared" si="10"/>
        <v>np</v>
      </c>
      <c r="N19" s="18">
        <f t="shared" si="6"/>
        <v>0</v>
      </c>
      <c r="O19" s="16" t="e">
        <f>VLOOKUP($C19,'Youth-14 Men''s Foil'!$C$4:$AG$146,O$1-2,FALSE)</f>
        <v>#N/A</v>
      </c>
      <c r="P19" s="17" t="str">
        <f t="shared" si="11"/>
        <v>np</v>
      </c>
      <c r="Q19" s="18">
        <f t="shared" si="7"/>
        <v>0</v>
      </c>
      <c r="R19" s="16" t="e">
        <f>VLOOKUP($C19,'Youth-14 Men''s Foil'!$C$4:$AG$146,R$1-2,FALSE)</f>
        <v>#N/A</v>
      </c>
      <c r="S19" s="17" t="str">
        <f t="shared" si="12"/>
        <v>np</v>
      </c>
      <c r="T19" s="18">
        <f t="shared" si="8"/>
        <v>0</v>
      </c>
      <c r="U19" s="16" t="e">
        <f>VLOOKUP($C19,'Youth-14 Men''s Foil'!$C$4:$AG$146,U$1-2,FALSE)</f>
        <v>#N/A</v>
      </c>
      <c r="W19">
        <f t="shared" si="13"/>
        <v>0</v>
      </c>
      <c r="X19">
        <f t="shared" si="14"/>
        <v>29.25</v>
      </c>
      <c r="Y19">
        <f t="shared" si="15"/>
        <v>0</v>
      </c>
      <c r="Z19">
        <f t="shared" si="16"/>
        <v>0</v>
      </c>
      <c r="AA19">
        <f t="shared" si="17"/>
        <v>0</v>
      </c>
      <c r="AB19">
        <f t="shared" si="18"/>
        <v>0</v>
      </c>
      <c r="AD19" s="30"/>
    </row>
    <row r="20" spans="1:30" ht="13.5">
      <c r="A20" s="2" t="str">
        <f t="shared" si="0"/>
        <v>17</v>
      </c>
      <c r="B20" s="2" t="str">
        <f t="shared" si="9"/>
        <v> </v>
      </c>
      <c r="C20" s="26" t="s">
        <v>156</v>
      </c>
      <c r="D20" s="26">
        <v>1989</v>
      </c>
      <c r="E20" s="3">
        <f t="shared" si="1"/>
        <v>29</v>
      </c>
      <c r="F20" s="3">
        <f t="shared" si="2"/>
        <v>29</v>
      </c>
      <c r="G20" s="4">
        <v>29</v>
      </c>
      <c r="H20" s="5">
        <f t="shared" si="3"/>
        <v>29</v>
      </c>
      <c r="I20" s="4" t="s">
        <v>5</v>
      </c>
      <c r="J20" s="5">
        <f t="shared" si="4"/>
        <v>0</v>
      </c>
      <c r="K20" s="4" t="s">
        <v>5</v>
      </c>
      <c r="L20" s="5">
        <f t="shared" si="5"/>
        <v>0</v>
      </c>
      <c r="M20" s="17" t="str">
        <f t="shared" si="10"/>
        <v>np</v>
      </c>
      <c r="N20" s="18">
        <f t="shared" si="6"/>
        <v>0</v>
      </c>
      <c r="O20" s="16" t="e">
        <f>VLOOKUP($C20,'Youth-14 Men''s Foil'!$C$4:$AG$146,O$1-2,FALSE)</f>
        <v>#N/A</v>
      </c>
      <c r="P20" s="17" t="str">
        <f t="shared" si="11"/>
        <v>np</v>
      </c>
      <c r="Q20" s="18">
        <f t="shared" si="7"/>
        <v>0</v>
      </c>
      <c r="R20" s="16" t="e">
        <f>VLOOKUP($C20,'Youth-14 Men''s Foil'!$C$4:$AG$146,R$1-2,FALSE)</f>
        <v>#N/A</v>
      </c>
      <c r="S20" s="17" t="str">
        <f t="shared" si="12"/>
        <v>np</v>
      </c>
      <c r="T20" s="18">
        <f t="shared" si="8"/>
        <v>0</v>
      </c>
      <c r="U20" s="16" t="e">
        <f>VLOOKUP($C20,'Youth-14 Men''s Foil'!$C$4:$AG$146,U$1-2,FALSE)</f>
        <v>#N/A</v>
      </c>
      <c r="W20">
        <f t="shared" si="13"/>
        <v>29</v>
      </c>
      <c r="X20">
        <f t="shared" si="14"/>
        <v>0</v>
      </c>
      <c r="Y20">
        <f t="shared" si="15"/>
        <v>0</v>
      </c>
      <c r="Z20">
        <f t="shared" si="16"/>
        <v>0</v>
      </c>
      <c r="AA20">
        <f t="shared" si="17"/>
        <v>0</v>
      </c>
      <c r="AB20">
        <f t="shared" si="18"/>
        <v>0</v>
      </c>
      <c r="AD20" s="30"/>
    </row>
    <row r="21" spans="1:30" ht="13.5">
      <c r="A21" s="2" t="str">
        <f t="shared" si="0"/>
        <v>18T</v>
      </c>
      <c r="B21" s="2" t="str">
        <f t="shared" si="9"/>
        <v> </v>
      </c>
      <c r="C21" s="26" t="s">
        <v>80</v>
      </c>
      <c r="D21" s="32">
        <v>1990</v>
      </c>
      <c r="E21" s="3">
        <f t="shared" si="1"/>
        <v>27.5</v>
      </c>
      <c r="F21" s="3">
        <f t="shared" si="2"/>
        <v>27.5</v>
      </c>
      <c r="G21" s="4" t="s">
        <v>5</v>
      </c>
      <c r="H21" s="5">
        <f t="shared" si="3"/>
        <v>0</v>
      </c>
      <c r="I21" s="4">
        <v>32</v>
      </c>
      <c r="J21" s="5">
        <f t="shared" si="4"/>
        <v>27.5</v>
      </c>
      <c r="K21" s="4" t="s">
        <v>5</v>
      </c>
      <c r="L21" s="5">
        <f t="shared" si="5"/>
        <v>0</v>
      </c>
      <c r="M21" s="17" t="str">
        <f t="shared" si="10"/>
        <v>np</v>
      </c>
      <c r="N21" s="18">
        <f t="shared" si="6"/>
        <v>0</v>
      </c>
      <c r="O21" s="16" t="e">
        <f>VLOOKUP($C21,'Youth-14 Men''s Foil'!$C$4:$AG$146,O$1-2,FALSE)</f>
        <v>#N/A</v>
      </c>
      <c r="P21" s="17" t="str">
        <f t="shared" si="11"/>
        <v>np</v>
      </c>
      <c r="Q21" s="18">
        <f t="shared" si="7"/>
        <v>0</v>
      </c>
      <c r="R21" s="16" t="e">
        <f>VLOOKUP($C21,'Youth-14 Men''s Foil'!$C$4:$AG$146,R$1-2,FALSE)</f>
        <v>#N/A</v>
      </c>
      <c r="S21" s="17" t="str">
        <f t="shared" si="12"/>
        <v>np</v>
      </c>
      <c r="T21" s="18">
        <f t="shared" si="8"/>
        <v>0</v>
      </c>
      <c r="U21" s="16" t="e">
        <f>VLOOKUP($C21,'Youth-14 Men''s Foil'!$C$4:$AG$146,U$1-2,FALSE)</f>
        <v>#N/A</v>
      </c>
      <c r="W21">
        <f t="shared" si="13"/>
        <v>0</v>
      </c>
      <c r="X21">
        <f t="shared" si="14"/>
        <v>27.5</v>
      </c>
      <c r="Y21">
        <f t="shared" si="15"/>
        <v>0</v>
      </c>
      <c r="Z21">
        <f t="shared" si="16"/>
        <v>0</v>
      </c>
      <c r="AA21">
        <f t="shared" si="17"/>
        <v>0</v>
      </c>
      <c r="AB21">
        <f t="shared" si="18"/>
        <v>0</v>
      </c>
      <c r="AD21" s="30"/>
    </row>
    <row r="22" spans="1:30" ht="13.5">
      <c r="A22" s="2" t="str">
        <f t="shared" si="0"/>
        <v>18T</v>
      </c>
      <c r="B22" s="2" t="str">
        <f t="shared" si="9"/>
        <v> </v>
      </c>
      <c r="C22" s="26" t="s">
        <v>173</v>
      </c>
      <c r="D22" s="32">
        <v>1990</v>
      </c>
      <c r="E22" s="3">
        <f t="shared" si="1"/>
        <v>27.5</v>
      </c>
      <c r="F22" s="3">
        <f t="shared" si="2"/>
        <v>27.5</v>
      </c>
      <c r="G22" s="4" t="s">
        <v>5</v>
      </c>
      <c r="H22" s="5">
        <f t="shared" si="3"/>
        <v>0</v>
      </c>
      <c r="I22" s="4" t="s">
        <v>5</v>
      </c>
      <c r="J22" s="5">
        <f t="shared" si="4"/>
        <v>0</v>
      </c>
      <c r="K22" s="4">
        <v>32</v>
      </c>
      <c r="L22" s="5">
        <f t="shared" si="5"/>
        <v>27.5</v>
      </c>
      <c r="M22" s="17" t="str">
        <f t="shared" si="10"/>
        <v>np</v>
      </c>
      <c r="N22" s="18">
        <f t="shared" si="6"/>
        <v>0</v>
      </c>
      <c r="O22" s="16" t="e">
        <f>VLOOKUP($C22,'Youth-14 Men''s Foil'!$C$4:$AG$146,O$1-2,FALSE)</f>
        <v>#N/A</v>
      </c>
      <c r="P22" s="17" t="str">
        <f t="shared" si="11"/>
        <v>np</v>
      </c>
      <c r="Q22" s="18">
        <f t="shared" si="7"/>
        <v>0</v>
      </c>
      <c r="R22" s="16" t="e">
        <f>VLOOKUP($C22,'Youth-14 Men''s Foil'!$C$4:$AG$146,R$1-2,FALSE)</f>
        <v>#N/A</v>
      </c>
      <c r="S22" s="17" t="str">
        <f t="shared" si="12"/>
        <v>np</v>
      </c>
      <c r="T22" s="18">
        <f t="shared" si="8"/>
        <v>0</v>
      </c>
      <c r="U22" s="16" t="e">
        <f>VLOOKUP($C22,'Youth-14 Men''s Foil'!$C$4:$AG$146,U$1-2,FALSE)</f>
        <v>#N/A</v>
      </c>
      <c r="W22">
        <f t="shared" si="13"/>
        <v>0</v>
      </c>
      <c r="X22">
        <f t="shared" si="14"/>
        <v>0</v>
      </c>
      <c r="Y22">
        <f t="shared" si="15"/>
        <v>27.5</v>
      </c>
      <c r="Z22">
        <f t="shared" si="16"/>
        <v>0</v>
      </c>
      <c r="AA22">
        <f t="shared" si="17"/>
        <v>0</v>
      </c>
      <c r="AB22">
        <f t="shared" si="18"/>
        <v>0</v>
      </c>
      <c r="AD22" s="30"/>
    </row>
    <row r="23" ht="13.5">
      <c r="AD23" s="30"/>
    </row>
    <row r="24" ht="13.5">
      <c r="AD24" s="30"/>
    </row>
    <row r="25" ht="13.5"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.00390625" style="1" customWidth="1"/>
    <col min="3" max="3" width="23.7109375" style="27" bestFit="1" customWidth="1"/>
    <col min="4" max="4" width="5.00390625" style="1" bestFit="1" customWidth="1"/>
    <col min="5" max="6" width="7.7109375" style="1" customWidth="1"/>
    <col min="7" max="7" width="5.421875" style="3" customWidth="1"/>
    <col min="8" max="8" width="5.421875" style="6" customWidth="1"/>
    <col min="9" max="9" width="5.421875" style="3" customWidth="1"/>
    <col min="10" max="12" width="5.421875" style="6" customWidth="1"/>
    <col min="13" max="13" width="5.421875" style="3" customWidth="1"/>
    <col min="14" max="14" width="5.421875" style="6" customWidth="1"/>
    <col min="15" max="15" width="5.421875" style="6" hidden="1" customWidth="1"/>
    <col min="16" max="17" width="5.421875" style="6" customWidth="1"/>
    <col min="18" max="18" width="5.421875" style="6" hidden="1" customWidth="1"/>
    <col min="19" max="20" width="5.421875" style="6" customWidth="1"/>
    <col min="21" max="21" width="4.7109375" style="6" hidden="1" customWidth="1"/>
    <col min="23" max="28" width="9.140625" style="0" hidden="1" customWidth="1"/>
  </cols>
  <sheetData>
    <row r="1" spans="1:21" s="11" customFormat="1" ht="12.75" customHeight="1">
      <c r="A1" s="7"/>
      <c r="B1" s="7"/>
      <c r="C1" s="12" t="s">
        <v>0</v>
      </c>
      <c r="D1" s="8" t="s">
        <v>1</v>
      </c>
      <c r="E1" s="8" t="s">
        <v>2</v>
      </c>
      <c r="F1" s="8" t="s">
        <v>3</v>
      </c>
      <c r="G1" s="9" t="s">
        <v>132</v>
      </c>
      <c r="H1" s="10"/>
      <c r="I1" s="9" t="s">
        <v>183</v>
      </c>
      <c r="J1" s="10"/>
      <c r="K1" s="9" t="s">
        <v>249</v>
      </c>
      <c r="L1" s="10"/>
      <c r="M1" s="15" t="s">
        <v>130</v>
      </c>
      <c r="N1" s="19"/>
      <c r="O1" s="20">
        <f>HLOOKUP(M1,'Youth-14 Men''s Saber'!$G$1:$L$3,3,0)</f>
        <v>7</v>
      </c>
      <c r="P1" s="15" t="s">
        <v>181</v>
      </c>
      <c r="Q1" s="19"/>
      <c r="R1" s="20">
        <f>HLOOKUP(P1,'Youth-14 Men''s Saber'!$G$1:$L$3,3,0)</f>
        <v>9</v>
      </c>
      <c r="S1" s="15" t="s">
        <v>247</v>
      </c>
      <c r="T1" s="19"/>
      <c r="U1" s="20">
        <f>HLOOKUP(S1,'Youth-14 Men''s Saber'!$G$1:$L$3,3,0)</f>
        <v>11</v>
      </c>
    </row>
    <row r="2" spans="1:30" s="11" customFormat="1" ht="18.75" customHeight="1">
      <c r="A2" s="7"/>
      <c r="B2" s="7"/>
      <c r="C2" s="12"/>
      <c r="D2" s="12"/>
      <c r="E2" s="8"/>
      <c r="F2" s="8"/>
      <c r="G2" s="13" t="s">
        <v>8</v>
      </c>
      <c r="H2" s="10" t="s">
        <v>133</v>
      </c>
      <c r="I2" s="13" t="s">
        <v>8</v>
      </c>
      <c r="J2" s="10" t="s">
        <v>184</v>
      </c>
      <c r="K2" s="13" t="s">
        <v>8</v>
      </c>
      <c r="L2" s="10" t="s">
        <v>250</v>
      </c>
      <c r="M2" s="15" t="str">
        <f ca="1">INDIRECT("'Youth-14 Men''s Saber'!R2C"&amp;O1,FALSE)</f>
        <v>B</v>
      </c>
      <c r="N2" s="19" t="str">
        <f ca="1">INDIRECT("'Youth-14 Men''s Saber'!R2C"&amp;O1+1,FALSE)</f>
        <v>Nov 2000&lt;BR&gt;Y14</v>
      </c>
      <c r="O2" s="14"/>
      <c r="P2" s="15" t="str">
        <f ca="1">INDIRECT("'Youth-14 Men''s Saber'!R2C"&amp;R1,FALSE)</f>
        <v>B</v>
      </c>
      <c r="Q2" s="19" t="str">
        <f ca="1">INDIRECT("'Youth-14 Men''s Saber'!R2C"&amp;R1+1,FALSE)</f>
        <v>Mar 2001&lt;BR&gt;Y14</v>
      </c>
      <c r="R2" s="14"/>
      <c r="S2" s="15" t="str">
        <f ca="1">INDIRECT("'Youth-14 Men''s Saber'!R2C"&amp;U1,FALSE)</f>
        <v>B</v>
      </c>
      <c r="T2" s="19" t="str">
        <f ca="1">INDIRECT("'Youth-14 Men''s Saber'!R2C"&amp;U1+1,FALSE)</f>
        <v>Summer&lt;BR&gt;2001&lt;BR&gt;Y14</v>
      </c>
      <c r="U2" s="14"/>
      <c r="AD2" s="25"/>
    </row>
    <row r="3" spans="1:21" s="11" customFormat="1" ht="11.25" customHeight="1" hidden="1">
      <c r="A3" s="7"/>
      <c r="B3" s="7"/>
      <c r="C3" s="12"/>
      <c r="D3" s="12"/>
      <c r="E3" s="12"/>
      <c r="F3" s="12"/>
      <c r="G3" s="21">
        <f>COLUMN()</f>
        <v>7</v>
      </c>
      <c r="H3" s="22">
        <f>HLOOKUP(G2,PointTableHeader,2,FALSE)</f>
        <v>2</v>
      </c>
      <c r="I3" s="21">
        <f>COLUMN()</f>
        <v>9</v>
      </c>
      <c r="J3" s="22">
        <f>HLOOKUP(I2,PointTableHeader,2,FALSE)</f>
        <v>2</v>
      </c>
      <c r="K3" s="21">
        <f>COLUMN()</f>
        <v>11</v>
      </c>
      <c r="L3" s="22">
        <f>HLOOKUP(K2,PointTableHeader,2,FALSE)</f>
        <v>2</v>
      </c>
      <c r="M3" s="23">
        <f>COLUMN()</f>
        <v>13</v>
      </c>
      <c r="N3" s="24">
        <f>HLOOKUP(M2,PointTableHeader,2,FALSE)</f>
        <v>3</v>
      </c>
      <c r="O3" s="14"/>
      <c r="P3" s="23">
        <f>COLUMN()</f>
        <v>16</v>
      </c>
      <c r="Q3" s="24">
        <f>HLOOKUP(P2,PointTableHeader,2,FALSE)</f>
        <v>3</v>
      </c>
      <c r="R3" s="14"/>
      <c r="S3" s="23">
        <f>COLUMN()</f>
        <v>19</v>
      </c>
      <c r="T3" s="24">
        <f>HLOOKUP(S2,PointTableHeader,2,FALSE)</f>
        <v>3</v>
      </c>
      <c r="U3" s="14"/>
    </row>
    <row r="4" spans="1:30" ht="13.5">
      <c r="A4" s="2" t="str">
        <f aca="true" t="shared" si="0" ref="A4:A25">IF(E4=0,"",IF(E4=E3,A3,ROW()-3&amp;IF(E4=E5,"T","")))</f>
        <v>1</v>
      </c>
      <c r="B4" s="2" t="str">
        <f aca="true" t="shared" si="1" ref="B4:B25">IF(D4&gt;=U11Cutoff,"#"," ")</f>
        <v> </v>
      </c>
      <c r="C4" s="26" t="s">
        <v>143</v>
      </c>
      <c r="D4" s="1">
        <v>1989</v>
      </c>
      <c r="E4" s="3">
        <f aca="true" t="shared" si="2" ref="E4:E25">LARGE($W4:$AB4,1)+LARGE($W4:$AB4,2)+LARGE($W4:$AB4,3)+LARGE($W4:$AB4,4)</f>
        <v>256</v>
      </c>
      <c r="F4" s="3">
        <f aca="true" t="shared" si="3" ref="F4:F25">LARGE($W4:$Y4,1)+LARGE($W4:$Y4,2)</f>
        <v>135</v>
      </c>
      <c r="G4" s="4">
        <v>3</v>
      </c>
      <c r="H4" s="5">
        <f aca="true" t="shared" si="4" ref="H4:H25">IF(OR(G4&gt;=33,ISNUMBER(G4)=FALSE),0,VLOOKUP(G4,PointTable,H$3,TRUE))</f>
        <v>85</v>
      </c>
      <c r="I4" s="4">
        <v>16</v>
      </c>
      <c r="J4" s="5">
        <f aca="true" t="shared" si="5" ref="J4:J25">IF(OR(I4&gt;=33,ISNUMBER(I4)=FALSE),0,VLOOKUP(I4,PointTable,J$3,TRUE))</f>
        <v>50</v>
      </c>
      <c r="K4" s="4">
        <v>19</v>
      </c>
      <c r="L4" s="5">
        <f aca="true" t="shared" si="6" ref="L4:L25">IF(OR(K4&gt;=33,ISNUMBER(K4)=FALSE),0,VLOOKUP(K4,PointTable,L$3,TRUE))</f>
        <v>34</v>
      </c>
      <c r="M4" s="17">
        <f aca="true" t="shared" si="7" ref="M4:M24">IF(ISERROR(O4),"np",O4)</f>
        <v>22</v>
      </c>
      <c r="N4" s="18">
        <f aca="true" t="shared" si="8" ref="N4:N25">IF(OR(M4&gt;=33,ISNUMBER(M4)=FALSE),0,VLOOKUP(M4,PointTable,N$3,TRUE))</f>
        <v>65</v>
      </c>
      <c r="O4" s="16">
        <f>VLOOKUP($C4,'Youth-14 Men''s Saber'!$C$4:$AV$156,O$1-2,FALSE)</f>
        <v>22</v>
      </c>
      <c r="P4" s="17" t="str">
        <f aca="true" t="shared" si="9" ref="P4:P24">IF(ISERROR(R4),"np",R4)</f>
        <v>np</v>
      </c>
      <c r="Q4" s="18">
        <f aca="true" t="shared" si="10" ref="Q4:Q25">IF(OR(P4&gt;=33,ISNUMBER(P4)=FALSE),0,VLOOKUP(P4,PointTable,Q$3,TRUE))</f>
        <v>0</v>
      </c>
      <c r="R4" s="16" t="str">
        <f>VLOOKUP($C4,'Youth-14 Men''s Saber'!$C$4:$AV$156,R$1-2,FALSE)</f>
        <v>np</v>
      </c>
      <c r="S4" s="17">
        <f aca="true" t="shared" si="11" ref="S4:S24">IF(ISERROR(U4),"np",U4)</f>
        <v>31</v>
      </c>
      <c r="T4" s="18">
        <f aca="true" t="shared" si="12" ref="T4:T25">IF(OR(S4&gt;=33,ISNUMBER(S4)=FALSE),0,VLOOKUP(S4,PointTable,T$3,TRUE))</f>
        <v>56</v>
      </c>
      <c r="U4" s="16">
        <f>VLOOKUP($C4,'Youth-14 Men''s Saber'!$C$4:$AV$156,U$1-2,FALSE)</f>
        <v>31</v>
      </c>
      <c r="W4">
        <f aca="true" t="shared" si="13" ref="W4:W25">H4</f>
        <v>85</v>
      </c>
      <c r="X4">
        <f aca="true" t="shared" si="14" ref="X4:X25">J4</f>
        <v>50</v>
      </c>
      <c r="Y4">
        <f aca="true" t="shared" si="15" ref="Y4:Y25">L4</f>
        <v>34</v>
      </c>
      <c r="Z4">
        <f aca="true" t="shared" si="16" ref="Z4:Z25">N4</f>
        <v>65</v>
      </c>
      <c r="AA4">
        <f aca="true" t="shared" si="17" ref="AA4:AA25">Q4</f>
        <v>0</v>
      </c>
      <c r="AB4">
        <f aca="true" t="shared" si="18" ref="AB4:AB25">T4</f>
        <v>56</v>
      </c>
      <c r="AD4" s="30"/>
    </row>
    <row r="5" spans="1:30" ht="13.5">
      <c r="A5" s="2" t="str">
        <f t="shared" si="0"/>
        <v>2</v>
      </c>
      <c r="B5" s="2" t="str">
        <f t="shared" si="1"/>
        <v> </v>
      </c>
      <c r="C5" s="26" t="s">
        <v>65</v>
      </c>
      <c r="D5" s="1">
        <v>1990</v>
      </c>
      <c r="E5" s="3">
        <f t="shared" si="2"/>
        <v>233</v>
      </c>
      <c r="F5" s="3">
        <f t="shared" si="3"/>
        <v>121.5</v>
      </c>
      <c r="G5" s="4">
        <v>7</v>
      </c>
      <c r="H5" s="5">
        <f t="shared" si="4"/>
        <v>69</v>
      </c>
      <c r="I5" s="4">
        <v>11</v>
      </c>
      <c r="J5" s="5">
        <f t="shared" si="5"/>
        <v>52.5</v>
      </c>
      <c r="K5" s="4">
        <v>11</v>
      </c>
      <c r="L5" s="5">
        <f t="shared" si="6"/>
        <v>52.5</v>
      </c>
      <c r="M5" s="17" t="str">
        <f t="shared" si="7"/>
        <v>np</v>
      </c>
      <c r="N5" s="18">
        <f t="shared" si="8"/>
        <v>0</v>
      </c>
      <c r="O5" s="16" t="str">
        <f>VLOOKUP($C5,'Youth-14 Men''s Saber'!$C$4:$AV$156,O$1-2,FALSE)</f>
        <v>np</v>
      </c>
      <c r="P5" s="17" t="str">
        <f t="shared" si="9"/>
        <v>np</v>
      </c>
      <c r="Q5" s="18">
        <f t="shared" si="10"/>
        <v>0</v>
      </c>
      <c r="R5" s="16" t="str">
        <f>VLOOKUP($C5,'Youth-14 Men''s Saber'!$C$4:$AV$156,R$1-2,FALSE)</f>
        <v>np</v>
      </c>
      <c r="S5" s="17">
        <f t="shared" si="11"/>
        <v>28</v>
      </c>
      <c r="T5" s="18">
        <f t="shared" si="12"/>
        <v>59</v>
      </c>
      <c r="U5" s="16">
        <f>VLOOKUP($C5,'Youth-14 Men''s Saber'!$C$4:$AV$156,U$1-2,FALSE)</f>
        <v>28</v>
      </c>
      <c r="W5">
        <f t="shared" si="13"/>
        <v>69</v>
      </c>
      <c r="X5">
        <f t="shared" si="14"/>
        <v>52.5</v>
      </c>
      <c r="Y5">
        <f t="shared" si="15"/>
        <v>52.5</v>
      </c>
      <c r="Z5">
        <f t="shared" si="16"/>
        <v>0</v>
      </c>
      <c r="AA5">
        <f t="shared" si="17"/>
        <v>0</v>
      </c>
      <c r="AB5">
        <f t="shared" si="18"/>
        <v>59</v>
      </c>
      <c r="AD5" s="30"/>
    </row>
    <row r="6" spans="1:30" ht="13.5">
      <c r="A6" s="2" t="str">
        <f t="shared" si="0"/>
        <v>3</v>
      </c>
      <c r="B6" s="2" t="str">
        <f>IF(D6&gt;=U11Cutoff,"#"," ")</f>
        <v> </v>
      </c>
      <c r="C6" s="26" t="s">
        <v>86</v>
      </c>
      <c r="D6" s="1">
        <v>1989</v>
      </c>
      <c r="E6" s="3">
        <f t="shared" si="2"/>
        <v>217.5</v>
      </c>
      <c r="F6" s="3">
        <f t="shared" si="3"/>
        <v>119.5</v>
      </c>
      <c r="G6" s="4">
        <v>15</v>
      </c>
      <c r="H6" s="5">
        <f t="shared" si="4"/>
        <v>50.5</v>
      </c>
      <c r="I6" s="4">
        <v>29</v>
      </c>
      <c r="J6" s="5">
        <f t="shared" si="5"/>
        <v>29</v>
      </c>
      <c r="K6" s="4">
        <v>7</v>
      </c>
      <c r="L6" s="5">
        <f t="shared" si="6"/>
        <v>69</v>
      </c>
      <c r="M6" s="17" t="str">
        <f t="shared" si="7"/>
        <v>np</v>
      </c>
      <c r="N6" s="18">
        <f t="shared" si="8"/>
        <v>0</v>
      </c>
      <c r="O6" s="16" t="str">
        <f>VLOOKUP($C6,'Youth-14 Men''s Saber'!$C$4:$AV$156,O$1-2,FALSE)</f>
        <v>np</v>
      </c>
      <c r="P6" s="17">
        <f t="shared" si="9"/>
        <v>18</v>
      </c>
      <c r="Q6" s="18">
        <f t="shared" si="10"/>
        <v>69</v>
      </c>
      <c r="R6" s="16">
        <f>VLOOKUP($C6,'Youth-14 Men''s Saber'!$C$4:$AV$156,R$1-2,FALSE)</f>
        <v>18</v>
      </c>
      <c r="S6" s="17" t="str">
        <f t="shared" si="11"/>
        <v>np</v>
      </c>
      <c r="T6" s="18">
        <f t="shared" si="12"/>
        <v>0</v>
      </c>
      <c r="U6" s="16" t="str">
        <f>VLOOKUP($C6,'Youth-14 Men''s Saber'!$C$4:$AV$156,U$1-2,FALSE)</f>
        <v>np</v>
      </c>
      <c r="W6">
        <f t="shared" si="13"/>
        <v>50.5</v>
      </c>
      <c r="X6">
        <f t="shared" si="14"/>
        <v>29</v>
      </c>
      <c r="Y6">
        <f t="shared" si="15"/>
        <v>69</v>
      </c>
      <c r="Z6">
        <f t="shared" si="16"/>
        <v>0</v>
      </c>
      <c r="AA6">
        <f t="shared" si="17"/>
        <v>69</v>
      </c>
      <c r="AB6">
        <f t="shared" si="18"/>
        <v>0</v>
      </c>
      <c r="AD6" s="30"/>
    </row>
    <row r="7" spans="1:30" ht="13.5">
      <c r="A7" s="2" t="str">
        <f t="shared" si="0"/>
        <v>4</v>
      </c>
      <c r="B7" s="2" t="str">
        <f t="shared" si="1"/>
        <v> </v>
      </c>
      <c r="C7" s="26" t="s">
        <v>114</v>
      </c>
      <c r="D7" s="1">
        <v>1990</v>
      </c>
      <c r="E7" s="3">
        <f t="shared" si="2"/>
        <v>194</v>
      </c>
      <c r="F7" s="3">
        <f t="shared" si="3"/>
        <v>104</v>
      </c>
      <c r="G7" s="4">
        <v>11</v>
      </c>
      <c r="H7" s="5">
        <f t="shared" si="4"/>
        <v>52.5</v>
      </c>
      <c r="I7" s="4">
        <v>17</v>
      </c>
      <c r="J7" s="5">
        <f t="shared" si="5"/>
        <v>35</v>
      </c>
      <c r="K7" s="4">
        <v>13</v>
      </c>
      <c r="L7" s="5">
        <f t="shared" si="6"/>
        <v>51.5</v>
      </c>
      <c r="M7" s="17" t="str">
        <f t="shared" si="7"/>
        <v>np</v>
      </c>
      <c r="N7" s="18">
        <f t="shared" si="8"/>
        <v>0</v>
      </c>
      <c r="O7" s="16" t="str">
        <f>VLOOKUP($C7,'Youth-14 Men''s Saber'!$C$4:$AV$156,O$1-2,FALSE)</f>
        <v>np</v>
      </c>
      <c r="P7" s="17" t="str">
        <f t="shared" si="9"/>
        <v>np</v>
      </c>
      <c r="Q7" s="18">
        <f t="shared" si="10"/>
        <v>0</v>
      </c>
      <c r="R7" s="16" t="str">
        <f>VLOOKUP($C7,'Youth-14 Men''s Saber'!$C$4:$AV$156,R$1-2,FALSE)</f>
        <v>np</v>
      </c>
      <c r="S7" s="17">
        <f t="shared" si="11"/>
        <v>32</v>
      </c>
      <c r="T7" s="18">
        <f t="shared" si="12"/>
        <v>55</v>
      </c>
      <c r="U7" s="16">
        <f>VLOOKUP($C7,'Youth-14 Men''s Saber'!$C$4:$AV$156,U$1-2,FALSE)</f>
        <v>32</v>
      </c>
      <c r="W7">
        <f t="shared" si="13"/>
        <v>52.5</v>
      </c>
      <c r="X7">
        <f t="shared" si="14"/>
        <v>35</v>
      </c>
      <c r="Y7">
        <f t="shared" si="15"/>
        <v>51.5</v>
      </c>
      <c r="Z7">
        <f t="shared" si="16"/>
        <v>0</v>
      </c>
      <c r="AA7">
        <f t="shared" si="17"/>
        <v>0</v>
      </c>
      <c r="AB7">
        <f t="shared" si="18"/>
        <v>55</v>
      </c>
      <c r="AD7" s="30"/>
    </row>
    <row r="8" spans="1:30" ht="13.5">
      <c r="A8" s="2" t="str">
        <f t="shared" si="0"/>
        <v>5</v>
      </c>
      <c r="B8" s="2" t="str">
        <f t="shared" si="1"/>
        <v> </v>
      </c>
      <c r="C8" s="26" t="s">
        <v>207</v>
      </c>
      <c r="D8" s="1">
        <v>1989</v>
      </c>
      <c r="E8" s="3">
        <f t="shared" si="2"/>
        <v>159.5</v>
      </c>
      <c r="F8" s="3">
        <f t="shared" si="3"/>
        <v>100.5</v>
      </c>
      <c r="G8" s="4" t="s">
        <v>5</v>
      </c>
      <c r="H8" s="5">
        <f t="shared" si="4"/>
        <v>0</v>
      </c>
      <c r="I8" s="4">
        <v>23</v>
      </c>
      <c r="J8" s="5">
        <f t="shared" si="5"/>
        <v>32</v>
      </c>
      <c r="K8" s="4">
        <v>8</v>
      </c>
      <c r="L8" s="5">
        <f t="shared" si="6"/>
        <v>68.5</v>
      </c>
      <c r="M8" s="17" t="str">
        <f t="shared" si="7"/>
        <v>np</v>
      </c>
      <c r="N8" s="18">
        <f t="shared" si="8"/>
        <v>0</v>
      </c>
      <c r="O8" s="16" t="str">
        <f>VLOOKUP($C8,'Youth-14 Men''s Saber'!$C$4:$AV$156,O$1-2,FALSE)</f>
        <v>np</v>
      </c>
      <c r="P8" s="17">
        <f t="shared" si="9"/>
        <v>28</v>
      </c>
      <c r="Q8" s="18">
        <f t="shared" si="10"/>
        <v>59</v>
      </c>
      <c r="R8" s="16">
        <f>VLOOKUP($C8,'Youth-14 Men''s Saber'!$C$4:$AV$156,R$1-2,FALSE)</f>
        <v>28</v>
      </c>
      <c r="S8" s="17" t="str">
        <f t="shared" si="11"/>
        <v>np</v>
      </c>
      <c r="T8" s="18">
        <f t="shared" si="12"/>
        <v>0</v>
      </c>
      <c r="U8" s="16" t="str">
        <f>VLOOKUP($C8,'Youth-14 Men''s Saber'!$C$4:$AV$156,U$1-2,FALSE)</f>
        <v>np</v>
      </c>
      <c r="W8">
        <f t="shared" si="13"/>
        <v>0</v>
      </c>
      <c r="X8">
        <f t="shared" si="14"/>
        <v>32</v>
      </c>
      <c r="Y8">
        <f t="shared" si="15"/>
        <v>68.5</v>
      </c>
      <c r="Z8">
        <f t="shared" si="16"/>
        <v>0</v>
      </c>
      <c r="AA8">
        <f t="shared" si="17"/>
        <v>59</v>
      </c>
      <c r="AB8">
        <f t="shared" si="18"/>
        <v>0</v>
      </c>
      <c r="AD8" s="30"/>
    </row>
    <row r="9" spans="1:30" ht="13.5">
      <c r="A9" s="2" t="str">
        <f t="shared" si="0"/>
        <v>6</v>
      </c>
      <c r="B9" s="2" t="str">
        <f t="shared" si="1"/>
        <v> </v>
      </c>
      <c r="C9" s="26" t="s">
        <v>87</v>
      </c>
      <c r="D9" s="1">
        <v>1989</v>
      </c>
      <c r="E9" s="3">
        <f t="shared" si="2"/>
        <v>143.5</v>
      </c>
      <c r="F9" s="3">
        <f t="shared" si="3"/>
        <v>78.5</v>
      </c>
      <c r="G9" s="4" t="s">
        <v>5</v>
      </c>
      <c r="H9" s="5">
        <f t="shared" si="4"/>
        <v>0</v>
      </c>
      <c r="I9" s="4">
        <v>15</v>
      </c>
      <c r="J9" s="5">
        <f t="shared" si="5"/>
        <v>50.5</v>
      </c>
      <c r="K9" s="4">
        <v>31</v>
      </c>
      <c r="L9" s="5">
        <f t="shared" si="6"/>
        <v>28</v>
      </c>
      <c r="M9" s="17" t="str">
        <f t="shared" si="7"/>
        <v>np</v>
      </c>
      <c r="N9" s="18">
        <f t="shared" si="8"/>
        <v>0</v>
      </c>
      <c r="O9" s="16" t="str">
        <f>VLOOKUP($C9,'Youth-14 Men''s Saber'!$C$4:$AV$156,O$1-2,FALSE)</f>
        <v>np</v>
      </c>
      <c r="P9" s="17">
        <f t="shared" si="9"/>
        <v>22</v>
      </c>
      <c r="Q9" s="18">
        <f t="shared" si="10"/>
        <v>65</v>
      </c>
      <c r="R9" s="16">
        <f>VLOOKUP($C9,'Youth-14 Men''s Saber'!$C$4:$AV$156,R$1-2,FALSE)</f>
        <v>22</v>
      </c>
      <c r="S9" s="17" t="str">
        <f t="shared" si="11"/>
        <v>np</v>
      </c>
      <c r="T9" s="18">
        <f t="shared" si="12"/>
        <v>0</v>
      </c>
      <c r="U9" s="16" t="str">
        <f>VLOOKUP($C9,'Youth-14 Men''s Saber'!$C$4:$AV$156,U$1-2,FALSE)</f>
        <v>np</v>
      </c>
      <c r="W9">
        <f t="shared" si="13"/>
        <v>0</v>
      </c>
      <c r="X9">
        <f t="shared" si="14"/>
        <v>50.5</v>
      </c>
      <c r="Y9">
        <f t="shared" si="15"/>
        <v>28</v>
      </c>
      <c r="Z9">
        <f t="shared" si="16"/>
        <v>0</v>
      </c>
      <c r="AA9">
        <f t="shared" si="17"/>
        <v>65</v>
      </c>
      <c r="AB9">
        <f t="shared" si="18"/>
        <v>0</v>
      </c>
      <c r="AD9" s="30"/>
    </row>
    <row r="10" spans="1:30" ht="13.5">
      <c r="A10" s="2" t="str">
        <f t="shared" si="0"/>
        <v>7</v>
      </c>
      <c r="B10" s="2" t="str">
        <f t="shared" si="1"/>
        <v> </v>
      </c>
      <c r="C10" s="26" t="s">
        <v>67</v>
      </c>
      <c r="D10" s="1">
        <v>1990</v>
      </c>
      <c r="E10" s="3">
        <f t="shared" si="2"/>
        <v>135</v>
      </c>
      <c r="F10" s="3">
        <f t="shared" si="3"/>
        <v>135</v>
      </c>
      <c r="G10" s="4" t="s">
        <v>5</v>
      </c>
      <c r="H10" s="5">
        <f t="shared" si="4"/>
        <v>0</v>
      </c>
      <c r="I10" s="4">
        <v>3</v>
      </c>
      <c r="J10" s="5">
        <f t="shared" si="5"/>
        <v>85</v>
      </c>
      <c r="K10" s="4">
        <v>16</v>
      </c>
      <c r="L10" s="5">
        <f t="shared" si="6"/>
        <v>50</v>
      </c>
      <c r="M10" s="17" t="str">
        <f t="shared" si="7"/>
        <v>np</v>
      </c>
      <c r="N10" s="18">
        <f t="shared" si="8"/>
        <v>0</v>
      </c>
      <c r="O10" s="16" t="e">
        <f>VLOOKUP($C10,'Youth-14 Men''s Saber'!$C$4:$AV$156,O$1-2,FALSE)</f>
        <v>#N/A</v>
      </c>
      <c r="P10" s="17" t="str">
        <f t="shared" si="9"/>
        <v>np</v>
      </c>
      <c r="Q10" s="18">
        <f t="shared" si="10"/>
        <v>0</v>
      </c>
      <c r="R10" s="16" t="e">
        <f>VLOOKUP($C10,'Youth-14 Men''s Saber'!$C$4:$AV$156,R$1-2,FALSE)</f>
        <v>#N/A</v>
      </c>
      <c r="S10" s="17" t="str">
        <f t="shared" si="11"/>
        <v>np</v>
      </c>
      <c r="T10" s="18">
        <f t="shared" si="12"/>
        <v>0</v>
      </c>
      <c r="U10" s="16" t="e">
        <f>VLOOKUP($C10,'Youth-14 Men''s Saber'!$C$4:$AV$156,U$1-2,FALSE)</f>
        <v>#N/A</v>
      </c>
      <c r="W10">
        <f t="shared" si="13"/>
        <v>0</v>
      </c>
      <c r="X10">
        <f t="shared" si="14"/>
        <v>85</v>
      </c>
      <c r="Y10">
        <f t="shared" si="15"/>
        <v>50</v>
      </c>
      <c r="Z10">
        <f t="shared" si="16"/>
        <v>0</v>
      </c>
      <c r="AA10">
        <f t="shared" si="17"/>
        <v>0</v>
      </c>
      <c r="AB10">
        <f t="shared" si="18"/>
        <v>0</v>
      </c>
      <c r="AD10" s="30"/>
    </row>
    <row r="11" spans="1:30" ht="13.5">
      <c r="A11" s="2" t="str">
        <f t="shared" si="0"/>
        <v>8</v>
      </c>
      <c r="B11" s="2" t="str">
        <f t="shared" si="1"/>
        <v> </v>
      </c>
      <c r="C11" s="26" t="s">
        <v>235</v>
      </c>
      <c r="D11" s="1">
        <v>1989</v>
      </c>
      <c r="E11" s="3">
        <f t="shared" si="2"/>
        <v>126.5</v>
      </c>
      <c r="F11" s="3">
        <f t="shared" si="3"/>
        <v>60.5</v>
      </c>
      <c r="G11" s="4" t="s">
        <v>5</v>
      </c>
      <c r="H11" s="5">
        <f t="shared" si="4"/>
        <v>0</v>
      </c>
      <c r="I11" s="4">
        <v>31</v>
      </c>
      <c r="J11" s="5">
        <f t="shared" si="5"/>
        <v>28</v>
      </c>
      <c r="K11" s="4">
        <v>22</v>
      </c>
      <c r="L11" s="5">
        <f t="shared" si="6"/>
        <v>32.5</v>
      </c>
      <c r="M11" s="17" t="str">
        <f>IF(ISERROR(O11),"np",O11)</f>
        <v>np</v>
      </c>
      <c r="N11" s="18">
        <f t="shared" si="8"/>
        <v>0</v>
      </c>
      <c r="O11" s="16" t="str">
        <f>VLOOKUP($C11,'Youth-14 Men''s Saber'!$C$4:$AV$156,O$1-2,FALSE)</f>
        <v>np</v>
      </c>
      <c r="P11" s="17">
        <f>IF(ISERROR(R11),"np",R11)</f>
        <v>21</v>
      </c>
      <c r="Q11" s="18">
        <f t="shared" si="10"/>
        <v>66</v>
      </c>
      <c r="R11" s="16">
        <f>VLOOKUP($C11,'Youth-14 Men''s Saber'!$C$4:$AV$156,R$1-2,FALSE)</f>
        <v>21</v>
      </c>
      <c r="S11" s="17" t="str">
        <f>IF(ISERROR(U11),"np",U11)</f>
        <v>np</v>
      </c>
      <c r="T11" s="18">
        <f t="shared" si="12"/>
        <v>0</v>
      </c>
      <c r="U11" s="16" t="str">
        <f>VLOOKUP($C11,'Youth-14 Men''s Saber'!$C$4:$AV$156,U$1-2,FALSE)</f>
        <v>np</v>
      </c>
      <c r="W11">
        <f t="shared" si="13"/>
        <v>0</v>
      </c>
      <c r="X11">
        <f t="shared" si="14"/>
        <v>28</v>
      </c>
      <c r="Y11">
        <f t="shared" si="15"/>
        <v>32.5</v>
      </c>
      <c r="Z11">
        <f t="shared" si="16"/>
        <v>0</v>
      </c>
      <c r="AA11">
        <f t="shared" si="17"/>
        <v>66</v>
      </c>
      <c r="AB11">
        <f t="shared" si="18"/>
        <v>0</v>
      </c>
      <c r="AD11" s="30"/>
    </row>
    <row r="12" spans="1:30" ht="13.5">
      <c r="A12" s="2" t="str">
        <f t="shared" si="0"/>
        <v>9</v>
      </c>
      <c r="B12" s="2" t="str">
        <f t="shared" si="1"/>
        <v> </v>
      </c>
      <c r="C12" s="26" t="s">
        <v>46</v>
      </c>
      <c r="D12" s="1">
        <v>1990</v>
      </c>
      <c r="E12" s="3">
        <f t="shared" si="2"/>
        <v>122.5</v>
      </c>
      <c r="F12" s="3">
        <f t="shared" si="3"/>
        <v>122.5</v>
      </c>
      <c r="G12" s="4">
        <v>10</v>
      </c>
      <c r="H12" s="5">
        <f t="shared" si="4"/>
        <v>53</v>
      </c>
      <c r="I12" s="4" t="s">
        <v>5</v>
      </c>
      <c r="J12" s="5">
        <f t="shared" si="5"/>
        <v>0</v>
      </c>
      <c r="K12" s="4">
        <v>6</v>
      </c>
      <c r="L12" s="5">
        <f t="shared" si="6"/>
        <v>69.5</v>
      </c>
      <c r="M12" s="17" t="str">
        <f t="shared" si="7"/>
        <v>np</v>
      </c>
      <c r="N12" s="18">
        <f t="shared" si="8"/>
        <v>0</v>
      </c>
      <c r="O12" s="16" t="e">
        <f>VLOOKUP($C12,'Youth-14 Men''s Saber'!$C$4:$AV$156,O$1-2,FALSE)</f>
        <v>#N/A</v>
      </c>
      <c r="P12" s="17" t="str">
        <f t="shared" si="9"/>
        <v>np</v>
      </c>
      <c r="Q12" s="18">
        <f t="shared" si="10"/>
        <v>0</v>
      </c>
      <c r="R12" s="16" t="e">
        <f>VLOOKUP($C12,'Youth-14 Men''s Saber'!$C$4:$AV$156,R$1-2,FALSE)</f>
        <v>#N/A</v>
      </c>
      <c r="S12" s="17" t="str">
        <f t="shared" si="11"/>
        <v>np</v>
      </c>
      <c r="T12" s="18">
        <f t="shared" si="12"/>
        <v>0</v>
      </c>
      <c r="U12" s="16" t="e">
        <f>VLOOKUP($C12,'Youth-14 Men''s Saber'!$C$4:$AV$156,U$1-2,FALSE)</f>
        <v>#N/A</v>
      </c>
      <c r="W12">
        <f t="shared" si="13"/>
        <v>53</v>
      </c>
      <c r="X12">
        <f t="shared" si="14"/>
        <v>0</v>
      </c>
      <c r="Y12">
        <f t="shared" si="15"/>
        <v>69.5</v>
      </c>
      <c r="Z12">
        <f t="shared" si="16"/>
        <v>0</v>
      </c>
      <c r="AA12">
        <f t="shared" si="17"/>
        <v>0</v>
      </c>
      <c r="AB12">
        <f t="shared" si="18"/>
        <v>0</v>
      </c>
      <c r="AD12" s="30"/>
    </row>
    <row r="13" spans="1:30" ht="13.5">
      <c r="A13" s="2" t="str">
        <f t="shared" si="0"/>
        <v>10</v>
      </c>
      <c r="B13" s="2" t="str">
        <f t="shared" si="1"/>
        <v> </v>
      </c>
      <c r="C13" s="26" t="s">
        <v>73</v>
      </c>
      <c r="D13" s="1">
        <v>1990</v>
      </c>
      <c r="E13" s="3">
        <f t="shared" si="2"/>
        <v>80</v>
      </c>
      <c r="F13" s="3">
        <f t="shared" si="3"/>
        <v>80</v>
      </c>
      <c r="G13" s="4">
        <v>13</v>
      </c>
      <c r="H13" s="5">
        <f t="shared" si="4"/>
        <v>51.5</v>
      </c>
      <c r="I13" s="4" t="s">
        <v>5</v>
      </c>
      <c r="J13" s="5">
        <f t="shared" si="5"/>
        <v>0</v>
      </c>
      <c r="K13" s="4">
        <v>30</v>
      </c>
      <c r="L13" s="5">
        <f t="shared" si="6"/>
        <v>28.5</v>
      </c>
      <c r="M13" s="17" t="str">
        <f t="shared" si="7"/>
        <v>np</v>
      </c>
      <c r="N13" s="18">
        <f t="shared" si="8"/>
        <v>0</v>
      </c>
      <c r="O13" s="16" t="e">
        <f>VLOOKUP($C13,'Youth-14 Men''s Saber'!$C$4:$AV$156,O$1-2,FALSE)</f>
        <v>#N/A</v>
      </c>
      <c r="P13" s="17" t="str">
        <f t="shared" si="9"/>
        <v>np</v>
      </c>
      <c r="Q13" s="18">
        <f t="shared" si="10"/>
        <v>0</v>
      </c>
      <c r="R13" s="16" t="e">
        <f>VLOOKUP($C13,'Youth-14 Men''s Saber'!$C$4:$AV$156,R$1-2,FALSE)</f>
        <v>#N/A</v>
      </c>
      <c r="S13" s="17" t="str">
        <f t="shared" si="11"/>
        <v>np</v>
      </c>
      <c r="T13" s="18">
        <f t="shared" si="12"/>
        <v>0</v>
      </c>
      <c r="U13" s="16" t="e">
        <f>VLOOKUP($C13,'Youth-14 Men''s Saber'!$C$4:$AV$156,U$1-2,FALSE)</f>
        <v>#N/A</v>
      </c>
      <c r="W13">
        <f t="shared" si="13"/>
        <v>51.5</v>
      </c>
      <c r="X13">
        <f t="shared" si="14"/>
        <v>0</v>
      </c>
      <c r="Y13">
        <f t="shared" si="15"/>
        <v>28.5</v>
      </c>
      <c r="Z13">
        <f t="shared" si="16"/>
        <v>0</v>
      </c>
      <c r="AA13">
        <f t="shared" si="17"/>
        <v>0</v>
      </c>
      <c r="AB13">
        <f t="shared" si="18"/>
        <v>0</v>
      </c>
      <c r="AD13" s="30"/>
    </row>
    <row r="14" spans="1:30" ht="13.5">
      <c r="A14" s="2" t="str">
        <f t="shared" si="0"/>
        <v>11</v>
      </c>
      <c r="B14" s="2" t="str">
        <f t="shared" si="1"/>
        <v> </v>
      </c>
      <c r="C14" s="26" t="s">
        <v>88</v>
      </c>
      <c r="D14" s="1">
        <v>1990</v>
      </c>
      <c r="E14" s="3">
        <f t="shared" si="2"/>
        <v>65</v>
      </c>
      <c r="F14" s="3">
        <f t="shared" si="3"/>
        <v>65</v>
      </c>
      <c r="G14" s="4" t="s">
        <v>5</v>
      </c>
      <c r="H14" s="5">
        <f t="shared" si="4"/>
        <v>0</v>
      </c>
      <c r="I14" s="4">
        <v>18</v>
      </c>
      <c r="J14" s="5">
        <f t="shared" si="5"/>
        <v>34.5</v>
      </c>
      <c r="K14" s="4">
        <v>26</v>
      </c>
      <c r="L14" s="5">
        <f t="shared" si="6"/>
        <v>30.5</v>
      </c>
      <c r="M14" s="17" t="str">
        <f t="shared" si="7"/>
        <v>np</v>
      </c>
      <c r="N14" s="18">
        <f t="shared" si="8"/>
        <v>0</v>
      </c>
      <c r="O14" s="16" t="e">
        <f>VLOOKUP($C14,'Youth-14 Men''s Saber'!$C$4:$AV$156,O$1-2,FALSE)</f>
        <v>#N/A</v>
      </c>
      <c r="P14" s="17" t="str">
        <f t="shared" si="9"/>
        <v>np</v>
      </c>
      <c r="Q14" s="18">
        <f t="shared" si="10"/>
        <v>0</v>
      </c>
      <c r="R14" s="16" t="e">
        <f>VLOOKUP($C14,'Youth-14 Men''s Saber'!$C$4:$AV$156,R$1-2,FALSE)</f>
        <v>#N/A</v>
      </c>
      <c r="S14" s="17" t="str">
        <f t="shared" si="11"/>
        <v>np</v>
      </c>
      <c r="T14" s="18">
        <f t="shared" si="12"/>
        <v>0</v>
      </c>
      <c r="U14" s="16" t="e">
        <f>VLOOKUP($C14,'Youth-14 Men''s Saber'!$C$4:$AV$156,U$1-2,FALSE)</f>
        <v>#N/A</v>
      </c>
      <c r="W14">
        <f t="shared" si="13"/>
        <v>0</v>
      </c>
      <c r="X14">
        <f t="shared" si="14"/>
        <v>34.5</v>
      </c>
      <c r="Y14">
        <f t="shared" si="15"/>
        <v>30.5</v>
      </c>
      <c r="Z14">
        <f t="shared" si="16"/>
        <v>0</v>
      </c>
      <c r="AA14">
        <f t="shared" si="17"/>
        <v>0</v>
      </c>
      <c r="AB14">
        <f t="shared" si="18"/>
        <v>0</v>
      </c>
      <c r="AD14" s="30"/>
    </row>
    <row r="15" spans="1:30" ht="13.5">
      <c r="A15" s="2" t="str">
        <f t="shared" si="0"/>
        <v>12</v>
      </c>
      <c r="B15" s="2" t="str">
        <f t="shared" si="1"/>
        <v> </v>
      </c>
      <c r="C15" s="26" t="s">
        <v>194</v>
      </c>
      <c r="D15" s="1">
        <v>1990</v>
      </c>
      <c r="E15" s="3">
        <f t="shared" si="2"/>
        <v>64</v>
      </c>
      <c r="F15" s="3">
        <f t="shared" si="3"/>
        <v>64</v>
      </c>
      <c r="G15" s="4" t="s">
        <v>5</v>
      </c>
      <c r="H15" s="5">
        <f t="shared" si="4"/>
        <v>0</v>
      </c>
      <c r="I15" s="4">
        <v>22</v>
      </c>
      <c r="J15" s="5">
        <f t="shared" si="5"/>
        <v>32.5</v>
      </c>
      <c r="K15" s="4">
        <v>24</v>
      </c>
      <c r="L15" s="5">
        <f t="shared" si="6"/>
        <v>31.5</v>
      </c>
      <c r="M15" s="17" t="str">
        <f t="shared" si="7"/>
        <v>np</v>
      </c>
      <c r="N15" s="18">
        <f t="shared" si="8"/>
        <v>0</v>
      </c>
      <c r="O15" s="16" t="e">
        <f>VLOOKUP($C15,'Youth-14 Men''s Saber'!$C$4:$AV$156,O$1-2,FALSE)</f>
        <v>#N/A</v>
      </c>
      <c r="P15" s="17" t="str">
        <f t="shared" si="9"/>
        <v>np</v>
      </c>
      <c r="Q15" s="18">
        <f t="shared" si="10"/>
        <v>0</v>
      </c>
      <c r="R15" s="16" t="e">
        <f>VLOOKUP($C15,'Youth-14 Men''s Saber'!$C$4:$AV$156,R$1-2,FALSE)</f>
        <v>#N/A</v>
      </c>
      <c r="S15" s="17" t="str">
        <f t="shared" si="11"/>
        <v>np</v>
      </c>
      <c r="T15" s="18">
        <f t="shared" si="12"/>
        <v>0</v>
      </c>
      <c r="U15" s="16" t="e">
        <f>VLOOKUP($C15,'Youth-14 Men''s Saber'!$C$4:$AV$156,U$1-2,FALSE)</f>
        <v>#N/A</v>
      </c>
      <c r="W15">
        <f t="shared" si="13"/>
        <v>0</v>
      </c>
      <c r="X15">
        <f t="shared" si="14"/>
        <v>32.5</v>
      </c>
      <c r="Y15">
        <f t="shared" si="15"/>
        <v>31.5</v>
      </c>
      <c r="Z15">
        <f t="shared" si="16"/>
        <v>0</v>
      </c>
      <c r="AA15">
        <f t="shared" si="17"/>
        <v>0</v>
      </c>
      <c r="AB15">
        <f t="shared" si="18"/>
        <v>0</v>
      </c>
      <c r="AD15" s="30"/>
    </row>
    <row r="16" spans="1:30" ht="13.5">
      <c r="A16" s="2" t="str">
        <f t="shared" si="0"/>
        <v>13</v>
      </c>
      <c r="B16" s="2" t="str">
        <f t="shared" si="1"/>
        <v> </v>
      </c>
      <c r="C16" s="26" t="s">
        <v>283</v>
      </c>
      <c r="D16" s="1">
        <v>1989</v>
      </c>
      <c r="E16" s="3">
        <f t="shared" si="2"/>
        <v>53</v>
      </c>
      <c r="F16" s="3">
        <f t="shared" si="3"/>
        <v>53</v>
      </c>
      <c r="G16" s="4" t="s">
        <v>5</v>
      </c>
      <c r="H16" s="5">
        <f t="shared" si="4"/>
        <v>0</v>
      </c>
      <c r="I16" s="4" t="s">
        <v>5</v>
      </c>
      <c r="J16" s="5">
        <f t="shared" si="5"/>
        <v>0</v>
      </c>
      <c r="K16" s="4">
        <v>10</v>
      </c>
      <c r="L16" s="5">
        <f t="shared" si="6"/>
        <v>53</v>
      </c>
      <c r="M16" s="17" t="str">
        <f t="shared" si="7"/>
        <v>np</v>
      </c>
      <c r="N16" s="18">
        <f t="shared" si="8"/>
        <v>0</v>
      </c>
      <c r="O16" s="16" t="e">
        <f>VLOOKUP($C16,'Youth-14 Men''s Saber'!$C$4:$AV$156,O$1-2,FALSE)</f>
        <v>#N/A</v>
      </c>
      <c r="P16" s="17" t="str">
        <f t="shared" si="9"/>
        <v>np</v>
      </c>
      <c r="Q16" s="18">
        <f t="shared" si="10"/>
        <v>0</v>
      </c>
      <c r="R16" s="16" t="e">
        <f>VLOOKUP($C16,'Youth-14 Men''s Saber'!$C$4:$AV$156,R$1-2,FALSE)</f>
        <v>#N/A</v>
      </c>
      <c r="S16" s="17" t="str">
        <f t="shared" si="11"/>
        <v>np</v>
      </c>
      <c r="T16" s="18">
        <f t="shared" si="12"/>
        <v>0</v>
      </c>
      <c r="U16" s="16" t="e">
        <f>VLOOKUP($C16,'Youth-14 Men''s Saber'!$C$4:$AV$156,U$1-2,FALSE)</f>
        <v>#N/A</v>
      </c>
      <c r="W16">
        <f t="shared" si="13"/>
        <v>0</v>
      </c>
      <c r="X16">
        <f t="shared" si="14"/>
        <v>0</v>
      </c>
      <c r="Y16">
        <f t="shared" si="15"/>
        <v>53</v>
      </c>
      <c r="Z16">
        <f t="shared" si="16"/>
        <v>0</v>
      </c>
      <c r="AA16">
        <f t="shared" si="17"/>
        <v>0</v>
      </c>
      <c r="AB16">
        <f t="shared" si="18"/>
        <v>0</v>
      </c>
      <c r="AD16" s="30"/>
    </row>
    <row r="17" spans="1:30" ht="13.5">
      <c r="A17" s="2" t="str">
        <f t="shared" si="0"/>
        <v>14</v>
      </c>
      <c r="B17" s="2" t="str">
        <f t="shared" si="1"/>
        <v> </v>
      </c>
      <c r="C17" s="26" t="s">
        <v>124</v>
      </c>
      <c r="D17" s="1">
        <v>1990</v>
      </c>
      <c r="E17" s="3">
        <f t="shared" si="2"/>
        <v>51</v>
      </c>
      <c r="F17" s="3">
        <f t="shared" si="3"/>
        <v>51</v>
      </c>
      <c r="G17" s="4" t="s">
        <v>5</v>
      </c>
      <c r="H17" s="5">
        <f t="shared" si="4"/>
        <v>0</v>
      </c>
      <c r="I17" s="4">
        <v>14</v>
      </c>
      <c r="J17" s="5">
        <f t="shared" si="5"/>
        <v>51</v>
      </c>
      <c r="K17" s="4" t="s">
        <v>5</v>
      </c>
      <c r="L17" s="5">
        <f t="shared" si="6"/>
        <v>0</v>
      </c>
      <c r="M17" s="17" t="str">
        <f t="shared" si="7"/>
        <v>np</v>
      </c>
      <c r="N17" s="18">
        <f t="shared" si="8"/>
        <v>0</v>
      </c>
      <c r="O17" s="16" t="e">
        <f>VLOOKUP($C17,'Youth-14 Men''s Saber'!$C$4:$AV$156,O$1-2,FALSE)</f>
        <v>#N/A</v>
      </c>
      <c r="P17" s="17" t="str">
        <f t="shared" si="9"/>
        <v>np</v>
      </c>
      <c r="Q17" s="18">
        <f t="shared" si="10"/>
        <v>0</v>
      </c>
      <c r="R17" s="16" t="e">
        <f>VLOOKUP($C17,'Youth-14 Men''s Saber'!$C$4:$AV$156,R$1-2,FALSE)</f>
        <v>#N/A</v>
      </c>
      <c r="S17" s="17" t="str">
        <f t="shared" si="11"/>
        <v>np</v>
      </c>
      <c r="T17" s="18">
        <f t="shared" si="12"/>
        <v>0</v>
      </c>
      <c r="U17" s="16" t="e">
        <f>VLOOKUP($C17,'Youth-14 Men''s Saber'!$C$4:$AV$156,U$1-2,FALSE)</f>
        <v>#N/A</v>
      </c>
      <c r="W17">
        <f t="shared" si="13"/>
        <v>0</v>
      </c>
      <c r="X17">
        <f t="shared" si="14"/>
        <v>51</v>
      </c>
      <c r="Y17">
        <f t="shared" si="15"/>
        <v>0</v>
      </c>
      <c r="Z17">
        <f t="shared" si="16"/>
        <v>0</v>
      </c>
      <c r="AA17">
        <f t="shared" si="17"/>
        <v>0</v>
      </c>
      <c r="AB17">
        <f t="shared" si="18"/>
        <v>0</v>
      </c>
      <c r="AD17" s="30"/>
    </row>
    <row r="18" spans="1:30" ht="13.5">
      <c r="A18" s="2" t="str">
        <f t="shared" si="0"/>
        <v>15</v>
      </c>
      <c r="B18" s="2" t="str">
        <f t="shared" si="1"/>
        <v> </v>
      </c>
      <c r="C18" s="26" t="s">
        <v>206</v>
      </c>
      <c r="D18" s="1">
        <v>1989</v>
      </c>
      <c r="E18" s="3">
        <f t="shared" si="2"/>
        <v>34</v>
      </c>
      <c r="F18" s="3">
        <f t="shared" si="3"/>
        <v>34</v>
      </c>
      <c r="G18" s="4" t="s">
        <v>5</v>
      </c>
      <c r="H18" s="5">
        <f t="shared" si="4"/>
        <v>0</v>
      </c>
      <c r="I18" s="4">
        <v>19</v>
      </c>
      <c r="J18" s="5">
        <f t="shared" si="5"/>
        <v>34</v>
      </c>
      <c r="K18" s="4" t="s">
        <v>5</v>
      </c>
      <c r="L18" s="5">
        <f t="shared" si="6"/>
        <v>0</v>
      </c>
      <c r="M18" s="17" t="str">
        <f t="shared" si="7"/>
        <v>np</v>
      </c>
      <c r="N18" s="18">
        <f t="shared" si="8"/>
        <v>0</v>
      </c>
      <c r="O18" s="16" t="e">
        <f>VLOOKUP($C18,'Youth-14 Men''s Saber'!$C$4:$AV$156,O$1-2,FALSE)</f>
        <v>#N/A</v>
      </c>
      <c r="P18" s="17" t="str">
        <f t="shared" si="9"/>
        <v>np</v>
      </c>
      <c r="Q18" s="18">
        <f t="shared" si="10"/>
        <v>0</v>
      </c>
      <c r="R18" s="16" t="e">
        <f>VLOOKUP($C18,'Youth-14 Men''s Saber'!$C$4:$AV$156,R$1-2,FALSE)</f>
        <v>#N/A</v>
      </c>
      <c r="S18" s="17" t="str">
        <f t="shared" si="11"/>
        <v>np</v>
      </c>
      <c r="T18" s="18">
        <f t="shared" si="12"/>
        <v>0</v>
      </c>
      <c r="U18" s="16" t="e">
        <f>VLOOKUP($C18,'Youth-14 Men''s Saber'!$C$4:$AV$156,U$1-2,FALSE)</f>
        <v>#N/A</v>
      </c>
      <c r="W18">
        <f t="shared" si="13"/>
        <v>0</v>
      </c>
      <c r="X18">
        <f t="shared" si="14"/>
        <v>34</v>
      </c>
      <c r="Y18">
        <f t="shared" si="15"/>
        <v>0</v>
      </c>
      <c r="Z18">
        <f t="shared" si="16"/>
        <v>0</v>
      </c>
      <c r="AA18">
        <f t="shared" si="17"/>
        <v>0</v>
      </c>
      <c r="AB18">
        <f t="shared" si="18"/>
        <v>0</v>
      </c>
      <c r="AD18" s="30"/>
    </row>
    <row r="19" spans="1:30" ht="13.5">
      <c r="A19" s="2" t="str">
        <f t="shared" si="0"/>
        <v>16</v>
      </c>
      <c r="B19" s="2" t="str">
        <f t="shared" si="1"/>
        <v> </v>
      </c>
      <c r="C19" s="26" t="s">
        <v>175</v>
      </c>
      <c r="D19" s="1">
        <v>1990</v>
      </c>
      <c r="E19" s="3">
        <f t="shared" si="2"/>
        <v>33.5</v>
      </c>
      <c r="F19" s="3">
        <f t="shared" si="3"/>
        <v>33.5</v>
      </c>
      <c r="G19" s="4" t="s">
        <v>5</v>
      </c>
      <c r="H19" s="5">
        <f t="shared" si="4"/>
        <v>0</v>
      </c>
      <c r="I19" s="4">
        <v>20</v>
      </c>
      <c r="J19" s="5">
        <f t="shared" si="5"/>
        <v>33.5</v>
      </c>
      <c r="K19" s="4" t="s">
        <v>5</v>
      </c>
      <c r="L19" s="5">
        <f t="shared" si="6"/>
        <v>0</v>
      </c>
      <c r="M19" s="17" t="str">
        <f t="shared" si="7"/>
        <v>np</v>
      </c>
      <c r="N19" s="18">
        <f t="shared" si="8"/>
        <v>0</v>
      </c>
      <c r="O19" s="16" t="e">
        <f>VLOOKUP($C19,'Youth-14 Men''s Saber'!$C$4:$AV$156,O$1-2,FALSE)</f>
        <v>#N/A</v>
      </c>
      <c r="P19" s="17" t="str">
        <f t="shared" si="9"/>
        <v>np</v>
      </c>
      <c r="Q19" s="18">
        <f t="shared" si="10"/>
        <v>0</v>
      </c>
      <c r="R19" s="16" t="e">
        <f>VLOOKUP($C19,'Youth-14 Men''s Saber'!$C$4:$AV$156,R$1-2,FALSE)</f>
        <v>#N/A</v>
      </c>
      <c r="S19" s="17" t="str">
        <f t="shared" si="11"/>
        <v>np</v>
      </c>
      <c r="T19" s="18">
        <f t="shared" si="12"/>
        <v>0</v>
      </c>
      <c r="U19" s="16" t="e">
        <f>VLOOKUP($C19,'Youth-14 Men''s Saber'!$C$4:$AV$156,U$1-2,FALSE)</f>
        <v>#N/A</v>
      </c>
      <c r="W19">
        <f t="shared" si="13"/>
        <v>0</v>
      </c>
      <c r="X19">
        <f t="shared" si="14"/>
        <v>33.5</v>
      </c>
      <c r="Y19">
        <f t="shared" si="15"/>
        <v>0</v>
      </c>
      <c r="Z19">
        <f t="shared" si="16"/>
        <v>0</v>
      </c>
      <c r="AA19">
        <f t="shared" si="17"/>
        <v>0</v>
      </c>
      <c r="AB19">
        <f t="shared" si="18"/>
        <v>0</v>
      </c>
      <c r="AD19" s="30"/>
    </row>
    <row r="20" spans="1:30" ht="13.5">
      <c r="A20" s="2" t="str">
        <f t="shared" si="0"/>
        <v>17</v>
      </c>
      <c r="B20" s="2" t="str">
        <f t="shared" si="1"/>
        <v> </v>
      </c>
      <c r="C20" s="26" t="s">
        <v>237</v>
      </c>
      <c r="D20" s="1">
        <v>1989</v>
      </c>
      <c r="E20" s="3">
        <f t="shared" si="2"/>
        <v>33</v>
      </c>
      <c r="F20" s="3">
        <f t="shared" si="3"/>
        <v>33</v>
      </c>
      <c r="G20" s="4" t="s">
        <v>5</v>
      </c>
      <c r="H20" s="5">
        <f t="shared" si="4"/>
        <v>0</v>
      </c>
      <c r="I20" s="4">
        <v>21</v>
      </c>
      <c r="J20" s="5">
        <f t="shared" si="5"/>
        <v>33</v>
      </c>
      <c r="K20" s="4" t="s">
        <v>5</v>
      </c>
      <c r="L20" s="5">
        <f t="shared" si="6"/>
        <v>0</v>
      </c>
      <c r="M20" s="17" t="str">
        <f t="shared" si="7"/>
        <v>np</v>
      </c>
      <c r="N20" s="18">
        <f t="shared" si="8"/>
        <v>0</v>
      </c>
      <c r="O20" s="16" t="e">
        <f>VLOOKUP($C20,'Youth-14 Men''s Saber'!$C$4:$AV$156,O$1-2,FALSE)</f>
        <v>#N/A</v>
      </c>
      <c r="P20" s="17" t="str">
        <f t="shared" si="9"/>
        <v>np</v>
      </c>
      <c r="Q20" s="18">
        <f t="shared" si="10"/>
        <v>0</v>
      </c>
      <c r="R20" s="16" t="e">
        <f>VLOOKUP($C20,'Youth-14 Men''s Saber'!$C$4:$AV$156,R$1-2,FALSE)</f>
        <v>#N/A</v>
      </c>
      <c r="S20" s="17" t="str">
        <f t="shared" si="11"/>
        <v>np</v>
      </c>
      <c r="T20" s="18">
        <f t="shared" si="12"/>
        <v>0</v>
      </c>
      <c r="U20" s="16" t="e">
        <f>VLOOKUP($C20,'Youth-14 Men''s Saber'!$C$4:$AV$156,U$1-2,FALSE)</f>
        <v>#N/A</v>
      </c>
      <c r="W20">
        <f t="shared" si="13"/>
        <v>0</v>
      </c>
      <c r="X20">
        <f t="shared" si="14"/>
        <v>33</v>
      </c>
      <c r="Y20">
        <f t="shared" si="15"/>
        <v>0</v>
      </c>
      <c r="Z20">
        <f t="shared" si="16"/>
        <v>0</v>
      </c>
      <c r="AA20">
        <f t="shared" si="17"/>
        <v>0</v>
      </c>
      <c r="AB20">
        <f t="shared" si="18"/>
        <v>0</v>
      </c>
      <c r="AD20" s="30"/>
    </row>
    <row r="21" spans="1:30" ht="13.5">
      <c r="A21" s="2" t="str">
        <f t="shared" si="0"/>
        <v>18</v>
      </c>
      <c r="B21" s="2" t="str">
        <f t="shared" si="1"/>
        <v> </v>
      </c>
      <c r="C21" s="26" t="s">
        <v>286</v>
      </c>
      <c r="D21" s="1">
        <v>1989</v>
      </c>
      <c r="E21" s="3">
        <f t="shared" si="2"/>
        <v>32</v>
      </c>
      <c r="F21" s="3">
        <f t="shared" si="3"/>
        <v>32</v>
      </c>
      <c r="G21" s="4" t="s">
        <v>5</v>
      </c>
      <c r="H21" s="5">
        <f t="shared" si="4"/>
        <v>0</v>
      </c>
      <c r="I21" s="4" t="s">
        <v>5</v>
      </c>
      <c r="J21" s="5">
        <f t="shared" si="5"/>
        <v>0</v>
      </c>
      <c r="K21" s="4">
        <v>23</v>
      </c>
      <c r="L21" s="5">
        <f t="shared" si="6"/>
        <v>32</v>
      </c>
      <c r="M21" s="17" t="str">
        <f>IF(ISERROR(O21),"np",O21)</f>
        <v>np</v>
      </c>
      <c r="N21" s="18">
        <f t="shared" si="8"/>
        <v>0</v>
      </c>
      <c r="O21" s="16" t="e">
        <f>VLOOKUP($C21,'Youth-14 Men''s Saber'!$C$4:$AV$156,O$1-2,FALSE)</f>
        <v>#N/A</v>
      </c>
      <c r="P21" s="17" t="str">
        <f>IF(ISERROR(R21),"np",R21)</f>
        <v>np</v>
      </c>
      <c r="Q21" s="18">
        <f t="shared" si="10"/>
        <v>0</v>
      </c>
      <c r="R21" s="16" t="e">
        <f>VLOOKUP($C21,'Youth-14 Men''s Saber'!$C$4:$AV$156,R$1-2,FALSE)</f>
        <v>#N/A</v>
      </c>
      <c r="S21" s="17" t="str">
        <f>IF(ISERROR(U21),"np",U21)</f>
        <v>np</v>
      </c>
      <c r="T21" s="18">
        <f t="shared" si="12"/>
        <v>0</v>
      </c>
      <c r="U21" s="16" t="e">
        <f>VLOOKUP($C21,'Youth-14 Men''s Saber'!$C$4:$AV$156,U$1-2,FALSE)</f>
        <v>#N/A</v>
      </c>
      <c r="W21">
        <f t="shared" si="13"/>
        <v>0</v>
      </c>
      <c r="X21">
        <f t="shared" si="14"/>
        <v>0</v>
      </c>
      <c r="Y21">
        <f t="shared" si="15"/>
        <v>32</v>
      </c>
      <c r="Z21">
        <f t="shared" si="16"/>
        <v>0</v>
      </c>
      <c r="AA21">
        <f t="shared" si="17"/>
        <v>0</v>
      </c>
      <c r="AB21">
        <f t="shared" si="18"/>
        <v>0</v>
      </c>
      <c r="AD21" s="30"/>
    </row>
    <row r="22" spans="1:30" ht="13.5">
      <c r="A22" s="2" t="str">
        <f t="shared" si="0"/>
        <v>19</v>
      </c>
      <c r="B22" s="2" t="str">
        <f t="shared" si="1"/>
        <v> </v>
      </c>
      <c r="C22" s="26" t="s">
        <v>208</v>
      </c>
      <c r="D22" s="1">
        <v>1989</v>
      </c>
      <c r="E22" s="3">
        <f t="shared" si="2"/>
        <v>31.5</v>
      </c>
      <c r="F22" s="3">
        <f t="shared" si="3"/>
        <v>31.5</v>
      </c>
      <c r="G22" s="4" t="s">
        <v>5</v>
      </c>
      <c r="H22" s="5">
        <f t="shared" si="4"/>
        <v>0</v>
      </c>
      <c r="I22" s="4">
        <v>24</v>
      </c>
      <c r="J22" s="5">
        <f t="shared" si="5"/>
        <v>31.5</v>
      </c>
      <c r="K22" s="4" t="s">
        <v>5</v>
      </c>
      <c r="L22" s="5">
        <f t="shared" si="6"/>
        <v>0</v>
      </c>
      <c r="M22" s="17" t="str">
        <f t="shared" si="7"/>
        <v>np</v>
      </c>
      <c r="N22" s="18">
        <f t="shared" si="8"/>
        <v>0</v>
      </c>
      <c r="O22" s="16" t="e">
        <f>VLOOKUP($C22,'Youth-14 Men''s Saber'!$C$4:$AV$156,O$1-2,FALSE)</f>
        <v>#N/A</v>
      </c>
      <c r="P22" s="17" t="str">
        <f t="shared" si="9"/>
        <v>np</v>
      </c>
      <c r="Q22" s="18">
        <f t="shared" si="10"/>
        <v>0</v>
      </c>
      <c r="R22" s="16" t="e">
        <f>VLOOKUP($C22,'Youth-14 Men''s Saber'!$C$4:$AV$156,R$1-2,FALSE)</f>
        <v>#N/A</v>
      </c>
      <c r="S22" s="17" t="str">
        <f t="shared" si="11"/>
        <v>np</v>
      </c>
      <c r="T22" s="18">
        <f t="shared" si="12"/>
        <v>0</v>
      </c>
      <c r="U22" s="16" t="e">
        <f>VLOOKUP($C22,'Youth-14 Men''s Saber'!$C$4:$AV$156,U$1-2,FALSE)</f>
        <v>#N/A</v>
      </c>
      <c r="W22">
        <f t="shared" si="13"/>
        <v>0</v>
      </c>
      <c r="X22">
        <f t="shared" si="14"/>
        <v>31.5</v>
      </c>
      <c r="Y22">
        <f t="shared" si="15"/>
        <v>0</v>
      </c>
      <c r="Z22">
        <f t="shared" si="16"/>
        <v>0</v>
      </c>
      <c r="AA22">
        <f t="shared" si="17"/>
        <v>0</v>
      </c>
      <c r="AB22">
        <f t="shared" si="18"/>
        <v>0</v>
      </c>
      <c r="AD22" s="30"/>
    </row>
    <row r="23" spans="1:30" ht="13.5">
      <c r="A23" s="2" t="str">
        <f t="shared" si="0"/>
        <v>20</v>
      </c>
      <c r="B23" s="2" t="str">
        <f t="shared" si="1"/>
        <v> </v>
      </c>
      <c r="C23" s="26" t="s">
        <v>238</v>
      </c>
      <c r="D23" s="1">
        <v>1990</v>
      </c>
      <c r="E23" s="3">
        <f t="shared" si="2"/>
        <v>31</v>
      </c>
      <c r="F23" s="3">
        <f t="shared" si="3"/>
        <v>31</v>
      </c>
      <c r="G23" s="4" t="s">
        <v>5</v>
      </c>
      <c r="H23" s="5">
        <f t="shared" si="4"/>
        <v>0</v>
      </c>
      <c r="I23" s="4" t="s">
        <v>5</v>
      </c>
      <c r="J23" s="5">
        <f t="shared" si="5"/>
        <v>0</v>
      </c>
      <c r="K23" s="4">
        <v>25</v>
      </c>
      <c r="L23" s="5">
        <f t="shared" si="6"/>
        <v>31</v>
      </c>
      <c r="M23" s="17" t="str">
        <f t="shared" si="7"/>
        <v>np</v>
      </c>
      <c r="N23" s="18">
        <f t="shared" si="8"/>
        <v>0</v>
      </c>
      <c r="O23" s="16" t="e">
        <f>VLOOKUP($C23,'Youth-14 Men''s Saber'!$C$4:$AV$156,O$1-2,FALSE)</f>
        <v>#N/A</v>
      </c>
      <c r="P23" s="17" t="str">
        <f t="shared" si="9"/>
        <v>np</v>
      </c>
      <c r="Q23" s="18">
        <f t="shared" si="10"/>
        <v>0</v>
      </c>
      <c r="R23" s="16" t="e">
        <f>VLOOKUP($C23,'Youth-14 Men''s Saber'!$C$4:$AV$156,R$1-2,FALSE)</f>
        <v>#N/A</v>
      </c>
      <c r="S23" s="17" t="str">
        <f t="shared" si="11"/>
        <v>np</v>
      </c>
      <c r="T23" s="18">
        <f t="shared" si="12"/>
        <v>0</v>
      </c>
      <c r="U23" s="16" t="e">
        <f>VLOOKUP($C23,'Youth-14 Men''s Saber'!$C$4:$AV$156,U$1-2,FALSE)</f>
        <v>#N/A</v>
      </c>
      <c r="W23">
        <f t="shared" si="13"/>
        <v>0</v>
      </c>
      <c r="X23">
        <f t="shared" si="14"/>
        <v>0</v>
      </c>
      <c r="Y23">
        <f t="shared" si="15"/>
        <v>31</v>
      </c>
      <c r="Z23">
        <f t="shared" si="16"/>
        <v>0</v>
      </c>
      <c r="AA23">
        <f t="shared" si="17"/>
        <v>0</v>
      </c>
      <c r="AB23">
        <f t="shared" si="18"/>
        <v>0</v>
      </c>
      <c r="AD23" s="30"/>
    </row>
    <row r="24" spans="1:30" ht="13.5">
      <c r="A24" s="2" t="str">
        <f t="shared" si="0"/>
        <v>21</v>
      </c>
      <c r="B24" s="2" t="str">
        <f t="shared" si="1"/>
        <v> </v>
      </c>
      <c r="C24" s="26" t="s">
        <v>284</v>
      </c>
      <c r="D24" s="1">
        <v>1989</v>
      </c>
      <c r="E24" s="3">
        <f t="shared" si="2"/>
        <v>30</v>
      </c>
      <c r="F24" s="3">
        <f t="shared" si="3"/>
        <v>30</v>
      </c>
      <c r="G24" s="4" t="s">
        <v>5</v>
      </c>
      <c r="H24" s="5">
        <f t="shared" si="4"/>
        <v>0</v>
      </c>
      <c r="I24" s="4" t="s">
        <v>5</v>
      </c>
      <c r="J24" s="5">
        <f t="shared" si="5"/>
        <v>0</v>
      </c>
      <c r="K24" s="4">
        <v>27</v>
      </c>
      <c r="L24" s="5">
        <f t="shared" si="6"/>
        <v>30</v>
      </c>
      <c r="M24" s="17" t="str">
        <f t="shared" si="7"/>
        <v>np</v>
      </c>
      <c r="N24" s="18">
        <f t="shared" si="8"/>
        <v>0</v>
      </c>
      <c r="O24" s="16" t="e">
        <f>VLOOKUP($C24,'Youth-14 Men''s Saber'!$C$4:$AV$156,O$1-2,FALSE)</f>
        <v>#N/A</v>
      </c>
      <c r="P24" s="17" t="str">
        <f t="shared" si="9"/>
        <v>np</v>
      </c>
      <c r="Q24" s="18">
        <f t="shared" si="10"/>
        <v>0</v>
      </c>
      <c r="R24" s="16" t="e">
        <f>VLOOKUP($C24,'Youth-14 Men''s Saber'!$C$4:$AV$156,R$1-2,FALSE)</f>
        <v>#N/A</v>
      </c>
      <c r="S24" s="17" t="str">
        <f t="shared" si="11"/>
        <v>np</v>
      </c>
      <c r="T24" s="18">
        <f t="shared" si="12"/>
        <v>0</v>
      </c>
      <c r="U24" s="16" t="e">
        <f>VLOOKUP($C24,'Youth-14 Men''s Saber'!$C$4:$AV$156,U$1-2,FALSE)</f>
        <v>#N/A</v>
      </c>
      <c r="W24">
        <f t="shared" si="13"/>
        <v>0</v>
      </c>
      <c r="X24">
        <f t="shared" si="14"/>
        <v>0</v>
      </c>
      <c r="Y24">
        <f t="shared" si="15"/>
        <v>30</v>
      </c>
      <c r="Z24">
        <f t="shared" si="16"/>
        <v>0</v>
      </c>
      <c r="AA24">
        <f t="shared" si="17"/>
        <v>0</v>
      </c>
      <c r="AB24">
        <f t="shared" si="18"/>
        <v>0</v>
      </c>
      <c r="AD24" s="30"/>
    </row>
    <row r="25" spans="1:30" ht="13.5">
      <c r="A25" s="2" t="str">
        <f t="shared" si="0"/>
        <v>22</v>
      </c>
      <c r="B25" s="2" t="str">
        <f t="shared" si="1"/>
        <v> </v>
      </c>
      <c r="C25" s="26" t="s">
        <v>285</v>
      </c>
      <c r="D25" s="1">
        <v>1989</v>
      </c>
      <c r="E25" s="3">
        <f t="shared" si="2"/>
        <v>29.5</v>
      </c>
      <c r="F25" s="3">
        <f t="shared" si="3"/>
        <v>29.5</v>
      </c>
      <c r="G25" s="4" t="s">
        <v>5</v>
      </c>
      <c r="H25" s="5">
        <f t="shared" si="4"/>
        <v>0</v>
      </c>
      <c r="I25" s="4" t="s">
        <v>5</v>
      </c>
      <c r="J25" s="5">
        <f t="shared" si="5"/>
        <v>0</v>
      </c>
      <c r="K25" s="4">
        <v>28</v>
      </c>
      <c r="L25" s="5">
        <f t="shared" si="6"/>
        <v>29.5</v>
      </c>
      <c r="M25" s="17" t="str">
        <f>IF(ISERROR(O25),"np",O25)</f>
        <v>np</v>
      </c>
      <c r="N25" s="18">
        <f t="shared" si="8"/>
        <v>0</v>
      </c>
      <c r="O25" s="16" t="e">
        <f>VLOOKUP($C25,'Youth-14 Men''s Saber'!$C$4:$AV$156,O$1-2,FALSE)</f>
        <v>#N/A</v>
      </c>
      <c r="P25" s="17" t="str">
        <f>IF(ISERROR(R25),"np",R25)</f>
        <v>np</v>
      </c>
      <c r="Q25" s="18">
        <f t="shared" si="10"/>
        <v>0</v>
      </c>
      <c r="R25" s="16" t="e">
        <f>VLOOKUP($C25,'Youth-14 Men''s Saber'!$C$4:$AV$156,R$1-2,FALSE)</f>
        <v>#N/A</v>
      </c>
      <c r="S25" s="17" t="str">
        <f>IF(ISERROR(U25),"np",U25)</f>
        <v>np</v>
      </c>
      <c r="T25" s="18">
        <f t="shared" si="12"/>
        <v>0</v>
      </c>
      <c r="U25" s="16" t="e">
        <f>VLOOKUP($C25,'Youth-14 Men''s Saber'!$C$4:$AV$156,U$1-2,FALSE)</f>
        <v>#N/A</v>
      </c>
      <c r="W25">
        <f t="shared" si="13"/>
        <v>0</v>
      </c>
      <c r="X25">
        <f t="shared" si="14"/>
        <v>0</v>
      </c>
      <c r="Y25">
        <f t="shared" si="15"/>
        <v>29.5</v>
      </c>
      <c r="Z25">
        <f t="shared" si="16"/>
        <v>0</v>
      </c>
      <c r="AA25">
        <f t="shared" si="17"/>
        <v>0</v>
      </c>
      <c r="AB25">
        <f t="shared" si="18"/>
        <v>0</v>
      </c>
      <c r="AD25" s="30"/>
    </row>
    <row r="26" ht="13.5">
      <c r="AD26" s="30"/>
    </row>
    <row r="27" ht="13.5">
      <c r="AD27" s="30"/>
    </row>
    <row r="28" ht="13.5">
      <c r="AD28" s="30"/>
    </row>
    <row r="29" ht="13.5">
      <c r="AD29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r:id="rId1"/>
  <headerFooter alignWithMargins="0">
    <oddHeader>&amp;C&amp;"Times New Roman,Bold"&amp;16 2001-2002 USFA Point Standings
&amp;A</oddHeader>
    <oddFooter>&amp;L&amp;"Arial,Bold"# Youth-10
* Permanent Resident&amp;"Arial,Regular"
Total = Best 4 results&amp;CPage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Youth Point Standings</dc:title>
  <dc:subject/>
  <dc:creator>David Sapery</dc:creator>
  <cp:keywords/>
  <dc:description/>
  <cp:lastModifiedBy>David Sapery</cp:lastModifiedBy>
  <cp:lastPrinted>1998-04-20T15:53:47Z</cp:lastPrinted>
  <dcterms:modified xsi:type="dcterms:W3CDTF">2001-08-06T20:28:53Z</dcterms:modified>
  <cp:category/>
  <cp:version/>
  <cp:contentType/>
  <cp:contentStatus/>
</cp:coreProperties>
</file>