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732" activeTab="0"/>
  </bookViews>
  <sheets>
    <sheet name="Men's Epée" sheetId="1" r:id="rId1"/>
    <sheet name="Men's Foil" sheetId="2" r:id="rId2"/>
    <sheet name="Men's Saber" sheetId="3" r:id="rId3"/>
    <sheet name="Women's Epée" sheetId="4" r:id="rId4"/>
    <sheet name="Women's Foil" sheetId="5" r:id="rId5"/>
    <sheet name="Women's Saber" sheetId="6" r:id="rId6"/>
  </sheets>
  <externalReferences>
    <externalReference r:id="rId9"/>
  </externalReferences>
  <definedNames>
    <definedName name="JuniorCutoff">'[1]Point Tables'!$O$3</definedName>
    <definedName name="PointTable">'[1]Point Tables'!$A$4:$K$191</definedName>
    <definedName name="PointTableHeader">'[1]Point Tables'!$B$2:I$3</definedName>
    <definedName name="_xlnm.Print_Area" localSheetId="0">'Men''s Epée'!$A$4:$S$95</definedName>
    <definedName name="_xlnm.Print_Area" localSheetId="1">'Men''s Foil'!$A$4:$S$111</definedName>
    <definedName name="_xlnm.Print_Area" localSheetId="2">'Men''s Saber'!$A$4:$S$87</definedName>
    <definedName name="_xlnm.Print_Area" localSheetId="3">'Women''s Epée'!$A$4:$S$81</definedName>
    <definedName name="_xlnm.Print_Area" localSheetId="4">'Women''s Foil'!$A$4:$S$104</definedName>
    <definedName name="_xlnm.Print_Area" localSheetId="5">'Women''s Saber'!$A$4:$S$102</definedName>
    <definedName name="_xlnm.Print_Titles" localSheetId="0">'Men''s Epée'!$1:$1</definedName>
    <definedName name="_xlnm.Print_Titles" localSheetId="1">'Men''s Foil'!$1:$1</definedName>
    <definedName name="_xlnm.Print_Titles" localSheetId="2">'Men''s Saber'!$1:$1</definedName>
    <definedName name="_xlnm.Print_Titles" localSheetId="3">'Women''s Epée'!$1:$1</definedName>
    <definedName name="_xlnm.Print_Titles" localSheetId="4">'Women''s Foil'!$1:$1</definedName>
    <definedName name="_xlnm.Print_Titles" localSheetId="5">'Women''s Saber'!$1:$1</definedName>
    <definedName name="V40Cutoff">'[1]Point Tables'!$O$8</definedName>
    <definedName name="WUGStartCutoff">'[1]Point Tables'!$O$12</definedName>
    <definedName name="WUGStopCutoff">'[1]Point Tables'!$O$13</definedName>
  </definedNames>
  <calcPr fullCalcOnLoad="1"/>
</workbook>
</file>

<file path=xl/sharedStrings.xml><?xml version="1.0" encoding="utf-8"?>
<sst xmlns="http://schemas.openxmlformats.org/spreadsheetml/2006/main" count="1609" uniqueCount="505">
  <si>
    <t>NAME</t>
  </si>
  <si>
    <t>BTH</t>
  </si>
  <si>
    <t>TOTAL</t>
  </si>
  <si>
    <t>GRP II</t>
  </si>
  <si>
    <t>Other Group I Points</t>
  </si>
  <si>
    <t>Last Yr</t>
  </si>
  <si>
    <t>Y</t>
  </si>
  <si>
    <t>Bloom, Tamir</t>
  </si>
  <si>
    <t>np</t>
  </si>
  <si>
    <t>O'Loughlin, Chris</t>
  </si>
  <si>
    <t>Tausig, Justin</t>
  </si>
  <si>
    <t>Normile, Jon</t>
  </si>
  <si>
    <t>Rostal, Scott</t>
  </si>
  <si>
    <t>Rosenberg, David</t>
  </si>
  <si>
    <t>Wormack, Anthony</t>
  </si>
  <si>
    <t>Dragonetti, Walter E</t>
  </si>
  <si>
    <t>Masin, George</t>
  </si>
  <si>
    <t>Hansen, Eric</t>
  </si>
  <si>
    <t>Cerutti, Franco*</t>
  </si>
  <si>
    <t>Thompson, Soren</t>
  </si>
  <si>
    <t>Greenhouse, Rashaan</t>
  </si>
  <si>
    <t>Bonner III, Herman</t>
  </si>
  <si>
    <t>Suchorski, Robert *</t>
  </si>
  <si>
    <t>Feldschuh, Michael</t>
  </si>
  <si>
    <t>Zucker, Noah</t>
  </si>
  <si>
    <t xml:space="preserve">Burke, Nathaniel </t>
  </si>
  <si>
    <t>Clarke, Scott</t>
  </si>
  <si>
    <t>Arenberg, Jeffrey</t>
  </si>
  <si>
    <t>Oshima, Marc</t>
  </si>
  <si>
    <t>Hoffman, Joe</t>
  </si>
  <si>
    <t>Lyons, Michael*</t>
  </si>
  <si>
    <t>Lafving, Brandon</t>
  </si>
  <si>
    <t>Gold, Roni</t>
  </si>
  <si>
    <t>Group I International Points</t>
  </si>
  <si>
    <t>Place</t>
  </si>
  <si>
    <t>Points</t>
  </si>
  <si>
    <t>Group II Points</t>
  </si>
  <si>
    <t>Longenbach, Zaddick</t>
  </si>
  <si>
    <t>Bayer, Cliff</t>
  </si>
  <si>
    <t>Kellner, Dan</t>
  </si>
  <si>
    <t>Dupree, Jedediah</t>
  </si>
  <si>
    <t>Lidow, David</t>
  </si>
  <si>
    <t>Chang, Timothy</t>
  </si>
  <si>
    <t>Cohen, David A</t>
  </si>
  <si>
    <t>Chang, Gregory</t>
  </si>
  <si>
    <t>Gargiulo, Terrence</t>
  </si>
  <si>
    <t>Tiomkin, Jonathan C</t>
  </si>
  <si>
    <t>Riffaterre, Jason</t>
  </si>
  <si>
    <t>Wood, Alex</t>
  </si>
  <si>
    <t>Gerberman, Steven</t>
  </si>
  <si>
    <t>Breden, Roland</t>
  </si>
  <si>
    <t>Cho, Michael H</t>
  </si>
  <si>
    <t>Cellini, Peter A</t>
  </si>
  <si>
    <t>Anderson, Robert</t>
  </si>
  <si>
    <t>Basaraba, Greg</t>
  </si>
  <si>
    <t>Fisher, Joseph</t>
  </si>
  <si>
    <t>Cohen, Yale</t>
  </si>
  <si>
    <t>Abdikulov, Bakhyt J*</t>
  </si>
  <si>
    <t>Breen, Jeffrey A</t>
  </si>
  <si>
    <t>Douraghy, Jamie M</t>
  </si>
  <si>
    <t>Cameron, Matt W</t>
  </si>
  <si>
    <t>Eriksen, Kevin S</t>
  </si>
  <si>
    <t>Durkan, Patrick</t>
  </si>
  <si>
    <t>Spencer-El, Akhnaten</t>
  </si>
  <si>
    <t>Smart, Keeth</t>
  </si>
  <si>
    <t>Lasker, Terrence</t>
  </si>
  <si>
    <t>Raynaud, Herby</t>
  </si>
  <si>
    <t>Summers, Jeremy</t>
  </si>
  <si>
    <t>LaValle, David</t>
  </si>
  <si>
    <t>Clinton, Elliott</t>
  </si>
  <si>
    <t>Lee, Ivan J</t>
  </si>
  <si>
    <t>LaValle, Luke</t>
  </si>
  <si>
    <t>Summers, Timothy</t>
  </si>
  <si>
    <t>Mormando, Steve</t>
  </si>
  <si>
    <t>Yilla, Ahmed K</t>
  </si>
  <si>
    <t>Rogers, Jason</t>
  </si>
  <si>
    <t>Fabricant, Matthew</t>
  </si>
  <si>
    <t>Phillips, Kim V</t>
  </si>
  <si>
    <t>Parker, G. Colin</t>
  </si>
  <si>
    <t>Whitmer, Darrin</t>
  </si>
  <si>
    <t>Anthony, Donald</t>
  </si>
  <si>
    <t>Bower, Brian P</t>
  </si>
  <si>
    <t>Friedman, Paul</t>
  </si>
  <si>
    <t>Zampieri, Joseph A</t>
  </si>
  <si>
    <t>Milgram, Daniel J</t>
  </si>
  <si>
    <t>Morehouse, Timothy F</t>
  </si>
  <si>
    <t>Zucker, Sasha E</t>
  </si>
  <si>
    <t>Crompton, Andre</t>
  </si>
  <si>
    <t>Thomson, Vernon R</t>
  </si>
  <si>
    <t>Loftin, Guy</t>
  </si>
  <si>
    <t>Guy, Dmitriy</t>
  </si>
  <si>
    <t>Le, Nhi Lan</t>
  </si>
  <si>
    <t>Cheris, Elaine</t>
  </si>
  <si>
    <t>Stevens, Arlene</t>
  </si>
  <si>
    <t>Burke, Jessica</t>
  </si>
  <si>
    <t>Miller, Margo</t>
  </si>
  <si>
    <t>Rudkin, Kate</t>
  </si>
  <si>
    <t>Leszko, Julia</t>
  </si>
  <si>
    <t>Tar, Marie-Sophie</t>
  </si>
  <si>
    <t>Shaahid, Sakinah N</t>
  </si>
  <si>
    <t>Ament, Andrea</t>
  </si>
  <si>
    <t>Fortune, Amy M</t>
  </si>
  <si>
    <t>Spilman, Elisabeth</t>
  </si>
  <si>
    <t>Campbell, Lindsay</t>
  </si>
  <si>
    <t>Obenchain, Janel</t>
  </si>
  <si>
    <t>Carnick, Anna</t>
  </si>
  <si>
    <t>Eim, Stephanie</t>
  </si>
  <si>
    <t>Campi, Lisa</t>
  </si>
  <si>
    <t>Walton, Kerry</t>
  </si>
  <si>
    <t>Marsh, Ann</t>
  </si>
  <si>
    <t>Chin, Meredith M</t>
  </si>
  <si>
    <t>James, Kamara*</t>
  </si>
  <si>
    <t>Frye, Mary</t>
  </si>
  <si>
    <t>Lisagor, Jessica</t>
  </si>
  <si>
    <t>Gilker, Daisy D</t>
  </si>
  <si>
    <t>Marx, Suzanne</t>
  </si>
  <si>
    <t>Mustilli, Nicole</t>
  </si>
  <si>
    <t>Kedoin, Yvonne</t>
  </si>
  <si>
    <t>Mummery, Alexandra</t>
  </si>
  <si>
    <t>Orcutt, Teresa R</t>
  </si>
  <si>
    <t>Leighton, Eleanor T</t>
  </si>
  <si>
    <t>Zimmermann, Felicia</t>
  </si>
  <si>
    <t>Smart, Erinn</t>
  </si>
  <si>
    <t>Zimmermann, Iris</t>
  </si>
  <si>
    <t>Martin, Tasha</t>
  </si>
  <si>
    <t>Jennings, Susan</t>
  </si>
  <si>
    <t>Jones, Melanie</t>
  </si>
  <si>
    <t>Cavan, Kathryn</t>
  </si>
  <si>
    <t>Smith, Julie</t>
  </si>
  <si>
    <t>Leahy, Jacqueline</t>
  </si>
  <si>
    <t>Luitjen, Cassidy</t>
  </si>
  <si>
    <t>Bent, Cindy</t>
  </si>
  <si>
    <t>Cox, Bethany</t>
  </si>
  <si>
    <t>Thompson, Metta</t>
  </si>
  <si>
    <t>Thompson, Hannah</t>
  </si>
  <si>
    <t>Ferguson, Diane F</t>
  </si>
  <si>
    <t>Szelle, Patricia</t>
  </si>
  <si>
    <t>Rostal, Mindy</t>
  </si>
  <si>
    <t>Selkirk, Zane</t>
  </si>
  <si>
    <t>Falcon, Janet</t>
  </si>
  <si>
    <t>Cox, Susan</t>
  </si>
  <si>
    <t>Horton, Laura A</t>
  </si>
  <si>
    <t>Eggleston, Elizabeth</t>
  </si>
  <si>
    <t>Blount, Ellen M</t>
  </si>
  <si>
    <t>Florendo, Jessica S</t>
  </si>
  <si>
    <t>Breden, Senta</t>
  </si>
  <si>
    <t>Staudinger, Lauren F</t>
  </si>
  <si>
    <t>Stinetorf, Chloe</t>
  </si>
  <si>
    <t>Zagunis, Mariel</t>
  </si>
  <si>
    <t xml:space="preserve">Becker, Christine </t>
  </si>
  <si>
    <t>Bartholomew, Sue</t>
  </si>
  <si>
    <t>Latham, Christine</t>
  </si>
  <si>
    <t>Mustilli, Marisa</t>
  </si>
  <si>
    <t>Purcell, Caroline M.</t>
  </si>
  <si>
    <t>Klinkov, Ariana</t>
  </si>
  <si>
    <t>Cox, Bethany A</t>
  </si>
  <si>
    <t>Smith, Chaz</t>
  </si>
  <si>
    <t>Goellner, Natasha</t>
  </si>
  <si>
    <t>Taft, Leslie A.</t>
  </si>
  <si>
    <t>Feldman, Jill</t>
  </si>
  <si>
    <t>Cummins, Judith</t>
  </si>
  <si>
    <t>Chan, Brindisi</t>
  </si>
  <si>
    <t>Douville, Rebecca A</t>
  </si>
  <si>
    <t>Miller, Joy M</t>
  </si>
  <si>
    <t>Turner, Delia</t>
  </si>
  <si>
    <t>Conn, Julie L</t>
  </si>
  <si>
    <t>Schneiter, Brigitte H</t>
  </si>
  <si>
    <t>Hooper, Caitlin M</t>
  </si>
  <si>
    <t>Nally, Deseri D</t>
  </si>
  <si>
    <t>Gaillard, Amelia F</t>
  </si>
  <si>
    <t>Crane, Cindy S</t>
  </si>
  <si>
    <t>Jacobson, Sada M</t>
  </si>
  <si>
    <t>Deming, Clare L</t>
  </si>
  <si>
    <t>Steyer, Meredith J</t>
  </si>
  <si>
    <t>Kates, Megan E</t>
  </si>
  <si>
    <t>Crane, Christina</t>
  </si>
  <si>
    <t>Milo, Destanie</t>
  </si>
  <si>
    <t>Z</t>
  </si>
  <si>
    <t>Clawson, Brian C</t>
  </si>
  <si>
    <t>Baldwin, Seth K</t>
  </si>
  <si>
    <t>Cox, Matthew A</t>
  </si>
  <si>
    <t>Siebert, Kitzeln B</t>
  </si>
  <si>
    <t>Frank, Richard A</t>
  </si>
  <si>
    <t>McClain, Sean</t>
  </si>
  <si>
    <t>Kaihatsu, Edward</t>
  </si>
  <si>
    <t>Lawrence, Maya A</t>
  </si>
  <si>
    <t>Wertz, Janet L</t>
  </si>
  <si>
    <t>Joseph, Jennifer</t>
  </si>
  <si>
    <t>Sachs, Elif Z</t>
  </si>
  <si>
    <t>Vega, Keeley</t>
  </si>
  <si>
    <t>Alford, April C</t>
  </si>
  <si>
    <t>Oldham Cox, Jennifer K</t>
  </si>
  <si>
    <t>Strumillo, Jeanette M</t>
  </si>
  <si>
    <t>Kappagoda, Manel H*</t>
  </si>
  <si>
    <t>Jacobson, Raelyn</t>
  </si>
  <si>
    <t>Macarow, Amy</t>
  </si>
  <si>
    <t>Boorstin, Adam</t>
  </si>
  <si>
    <t>Zagunis, Marten</t>
  </si>
  <si>
    <t>Kasserman, Wyatt</t>
  </si>
  <si>
    <t>Morgenstern, Michael I</t>
  </si>
  <si>
    <t>Efstathiou, Evangelos</t>
  </si>
  <si>
    <t>O'Neill, Austin H</t>
  </si>
  <si>
    <t>Blase, Elizabeth</t>
  </si>
  <si>
    <t>Mattern, Cody</t>
  </si>
  <si>
    <t>Solomon, Benjamin</t>
  </si>
  <si>
    <t>Diaz, Julio P</t>
  </si>
  <si>
    <t>Findlay, Douglas D</t>
  </si>
  <si>
    <t>Bensinger, Amy</t>
  </si>
  <si>
    <t>Stokes, Nick</t>
  </si>
  <si>
    <t>Magee, Andrew</t>
  </si>
  <si>
    <t>Iagorashvili, Vakhtang*</t>
  </si>
  <si>
    <t>Mohacsy, Viktor*</t>
  </si>
  <si>
    <t>Douville, David</t>
  </si>
  <si>
    <t>Brosnan, Heather J*</t>
  </si>
  <si>
    <t>Gaither, James L</t>
  </si>
  <si>
    <t>Viviani, Jan</t>
  </si>
  <si>
    <t>Andrew, Rachel</t>
  </si>
  <si>
    <t>Miloslavsky, Eli</t>
  </si>
  <si>
    <t>Awolusi, Ayodeji</t>
  </si>
  <si>
    <t>Sinkin, Gabriel M</t>
  </si>
  <si>
    <t>Bradford, Deon</t>
  </si>
  <si>
    <t>Purcell, Caroline</t>
  </si>
  <si>
    <t>Banks, Michael</t>
  </si>
  <si>
    <t>Bednarski, Andrzej</t>
  </si>
  <si>
    <t>Tiomkin, Jonathan</t>
  </si>
  <si>
    <t>Sr. "A", St. Petersburg, RUS, 8/29/99 (SF=1.908)</t>
  </si>
  <si>
    <t>Sr. "A", Tehran, IRN, 9/11/99 (SF=1.616)</t>
  </si>
  <si>
    <t>Sr. "A", Moscow, RUS, 9/26/99 (SF=2.000)</t>
  </si>
  <si>
    <t>Sr. "A", Haifa, ISR, 10/10/99 (SF=1.796)</t>
  </si>
  <si>
    <t>Krul, Alexander</t>
  </si>
  <si>
    <t>Sr. "A", Teheran, IRN, 9/11/99 (SF=1.422)</t>
  </si>
  <si>
    <t>Sr. Worlds, Seoul, KOR, 11/3/99 (SF=2.000)</t>
  </si>
  <si>
    <t>Sr. Worlds, Seoul, KOR, 11/5/99 (SF=2.000)</t>
  </si>
  <si>
    <t>Nazarov, Aleksandr</t>
  </si>
  <si>
    <t>Sr. "B", London, GBR, 11/28/99 (SF=0.188)</t>
  </si>
  <si>
    <t>Cellini, Peter</t>
  </si>
  <si>
    <t>Sinkin, Gabriel</t>
  </si>
  <si>
    <t>###Panchan, Nontapat</t>
  </si>
  <si>
    <t>Momtselidze, Mike</t>
  </si>
  <si>
    <t>Dec 1999&lt;BR&gt;OPEN</t>
  </si>
  <si>
    <t>Segal, Mark N</t>
  </si>
  <si>
    <t>Gerring, Phillip E</t>
  </si>
  <si>
    <t>Jones, Alan F</t>
  </si>
  <si>
    <t>Brkich, Keith</t>
  </si>
  <si>
    <t>Mehall, Michael J</t>
  </si>
  <si>
    <t>Hentea, Julian George</t>
  </si>
  <si>
    <t>Kelly, Christopher</t>
  </si>
  <si>
    <t>Toshcov, Petar *</t>
  </si>
  <si>
    <t>Foellmer, Oliver K</t>
  </si>
  <si>
    <t>Chilton, J. Kenneth</t>
  </si>
  <si>
    <t>Liggio, Carl D</t>
  </si>
  <si>
    <t>Dunn, Ryan M</t>
  </si>
  <si>
    <t>Carrillo, Robert D</t>
  </si>
  <si>
    <t>Cellier, Brad F</t>
  </si>
  <si>
    <t>Sinkin, Jeremy C</t>
  </si>
  <si>
    <t>Raphael, Darren R</t>
  </si>
  <si>
    <t>McConkey, Eric N</t>
  </si>
  <si>
    <t>Stodola, Eric K</t>
  </si>
  <si>
    <t>Lence, Bryan R</t>
  </si>
  <si>
    <t>Dwyer, Brendan C</t>
  </si>
  <si>
    <t>Panchan, Nontapat*</t>
  </si>
  <si>
    <t>Stokes, Justin</t>
  </si>
  <si>
    <t>Jones, Christopher O</t>
  </si>
  <si>
    <t>Wilder, Erica T</t>
  </si>
  <si>
    <t>Chilen, Hannah</t>
  </si>
  <si>
    <t>Megowan, Christine</t>
  </si>
  <si>
    <t>Chen, Cheryl R</t>
  </si>
  <si>
    <t>Backes, Kari A</t>
  </si>
  <si>
    <t>Zugay, Kristi A</t>
  </si>
  <si>
    <t>Duthie, K. Maria</t>
  </si>
  <si>
    <t>Garcia-Manrique, Laura*</t>
  </si>
  <si>
    <t>Korony, Julia G*</t>
  </si>
  <si>
    <t>Cross, Emily R</t>
  </si>
  <si>
    <t>Armstrong, Laura A</t>
  </si>
  <si>
    <t>Hiss, Sophie C</t>
  </si>
  <si>
    <t>Kotlan, Dely J</t>
  </si>
  <si>
    <t>Katz, Emily L</t>
  </si>
  <si>
    <t>Moran, Sandra R</t>
  </si>
  <si>
    <t>Foellmer, Nele J</t>
  </si>
  <si>
    <t>Ladenheim, Karen M</t>
  </si>
  <si>
    <t>Vines, Kristin A</t>
  </si>
  <si>
    <t>Imaizumi, Vivian O</t>
  </si>
  <si>
    <t>Pack, Catherine</t>
  </si>
  <si>
    <t>Gelman, Julia</t>
  </si>
  <si>
    <t>Runyan, Heidi</t>
  </si>
  <si>
    <t>French, Lesley K</t>
  </si>
  <si>
    <t>Providenza, Valerie C</t>
  </si>
  <si>
    <t>Harlow, Jacqueline</t>
  </si>
  <si>
    <t>Egan, Erin B</t>
  </si>
  <si>
    <t>Seymour, Sally E</t>
  </si>
  <si>
    <t>Jacobson, Emily P</t>
  </si>
  <si>
    <t>Newstrom, Mary K</t>
  </si>
  <si>
    <t>McCoy, Belinda G</t>
  </si>
  <si>
    <t>Filkins, Jessie M</t>
  </si>
  <si>
    <t>Mazur, Natalia A</t>
  </si>
  <si>
    <t>Walsh, Sarah B</t>
  </si>
  <si>
    <t>Wilkerson, Mary B</t>
  </si>
  <si>
    <t>Snyder, Derek P</t>
  </si>
  <si>
    <t>Gearhart, Sherice</t>
  </si>
  <si>
    <t>Kvaratskhelia, Gia*</t>
  </si>
  <si>
    <t>Olivares, Frets Gustavo*</t>
  </si>
  <si>
    <t>Iagorashvili, Mary Beth</t>
  </si>
  <si>
    <t>Deuter-Reidy, Katrin*</t>
  </si>
  <si>
    <t>Spencer, Natasha A</t>
  </si>
  <si>
    <t>Dewsnup, Kelly</t>
  </si>
  <si>
    <t>Miller III, Harvey</t>
  </si>
  <si>
    <t>Hagamen, Timothy H</t>
  </si>
  <si>
    <t>Jakus, David J</t>
  </si>
  <si>
    <t>Runyan, Joshua B</t>
  </si>
  <si>
    <t>Chernov, Ilan L</t>
  </si>
  <si>
    <t>Delgin, Jared A</t>
  </si>
  <si>
    <t>Berman, Thomas D</t>
  </si>
  <si>
    <t>Smith, Dwayne A.</t>
  </si>
  <si>
    <t>Clement, Luther</t>
  </si>
  <si>
    <t>Goellner, Nicholas</t>
  </si>
  <si>
    <t>Bushev, Sergey M*</t>
  </si>
  <si>
    <t>Fine, Marvin J*</t>
  </si>
  <si>
    <t>Tolley, Toby</t>
  </si>
  <si>
    <t>Iliev, Velizar</t>
  </si>
  <si>
    <t>Jan 2000 OPN</t>
  </si>
  <si>
    <t>Jan 2000&lt;BR&gt;OPEN</t>
  </si>
  <si>
    <t>Dec 1999 OPN</t>
  </si>
  <si>
    <t>Wells, Carly E</t>
  </si>
  <si>
    <t>Rake, Madeline O</t>
  </si>
  <si>
    <t>Siebert, Syvenna B</t>
  </si>
  <si>
    <t>Brower, Jessica S</t>
  </si>
  <si>
    <t>Rogal, Kelly L</t>
  </si>
  <si>
    <t>McGarry, Erin Laine</t>
  </si>
  <si>
    <t>Wichmann, Gale A</t>
  </si>
  <si>
    <t>Pestotnik, Katie M</t>
  </si>
  <si>
    <t>Corbit, Carla L</t>
  </si>
  <si>
    <t>Valestin, Wednesday</t>
  </si>
  <si>
    <t>Ghattas, Patrick E</t>
  </si>
  <si>
    <t>Courtney, Matthew A</t>
  </si>
  <si>
    <t>Topper, Michael H</t>
  </si>
  <si>
    <t>Hergenhan, Thomas A</t>
  </si>
  <si>
    <t>Menaldino, Derek S</t>
  </si>
  <si>
    <t>Catino, Matthew J</t>
  </si>
  <si>
    <t>Schlaepfer, Ian F</t>
  </si>
  <si>
    <t>Charles, Jonathan D</t>
  </si>
  <si>
    <t>Csonka, Paul J</t>
  </si>
  <si>
    <t>Stifel, Andrew</t>
  </si>
  <si>
    <t>Shahriari, David J</t>
  </si>
  <si>
    <t>Gonzalez, John L</t>
  </si>
  <si>
    <t>Nowak, Matthew G</t>
  </si>
  <si>
    <t>Mosca, Nicholas</t>
  </si>
  <si>
    <t>Szarwark, Case</t>
  </si>
  <si>
    <t>Korfanty, Ola*</t>
  </si>
  <si>
    <t>Erickson, Leia E</t>
  </si>
  <si>
    <t>Liang, Jun *</t>
  </si>
  <si>
    <t>Krochmalski, Jakub K</t>
  </si>
  <si>
    <t>Mahran, Walid *</t>
  </si>
  <si>
    <t>Tsen, Fitzgerald *</t>
  </si>
  <si>
    <t>Ott, Rachelle L</t>
  </si>
  <si>
    <t>Beecher, Jaime</t>
  </si>
  <si>
    <t>Thorne, Tracey</t>
  </si>
  <si>
    <t>Park, Jennifer J</t>
  </si>
  <si>
    <t>Dorf, Kristen M</t>
  </si>
  <si>
    <t>Benford, Maria</t>
  </si>
  <si>
    <t>Boutsikaris, Liza</t>
  </si>
  <si>
    <t>Delahanty, Amy</t>
  </si>
  <si>
    <t>Austin, Anne</t>
  </si>
  <si>
    <t>Galvin, Matthew</t>
  </si>
  <si>
    <t>Senior, Chad A</t>
  </si>
  <si>
    <t>Hardt, Benjamin F</t>
  </si>
  <si>
    <t>Weatherbie, Brett E</t>
  </si>
  <si>
    <t>Millett, Ben</t>
  </si>
  <si>
    <t>Feustel, Elihu D</t>
  </si>
  <si>
    <t>Greenbaum, Isaac S</t>
  </si>
  <si>
    <t>Alpern, Noah</t>
  </si>
  <si>
    <t>Singh, Ranjeet G</t>
  </si>
  <si>
    <t>Constantine, Adam E</t>
  </si>
  <si>
    <t>exc</t>
  </si>
  <si>
    <t>Lobanenkov, Ilya *</t>
  </si>
  <si>
    <t>Suchorski, Kristin</t>
  </si>
  <si>
    <t>Sr. "A", Budapest, HUN, 1/16/00 (SF=2.000)</t>
  </si>
  <si>
    <t>Sr. "A", Göppingen, GER, 1/23/00 (SF=2.000)</t>
  </si>
  <si>
    <t>Sr. "A", Locarno, SUI, 1/23/00 (SF=1.752)</t>
  </si>
  <si>
    <t>Sr. "A", Paris, FRA, 1/30/00 (SF=2.000)</t>
  </si>
  <si>
    <t>Sr. "A", Orléans, FRA, 2/6/00 (SF=2.000)</t>
  </si>
  <si>
    <t>Sr. "A", Turin, ITA, 2/12/00 (SF=2.000)</t>
  </si>
  <si>
    <t>Sr. "A", Bonn, GER, 2/27/00 (SF=2.000)</t>
  </si>
  <si>
    <t>Sr. "A", Foggia, ITA, 2/27/00 (SF=2.000)</t>
  </si>
  <si>
    <t>Oldham Cox, Jennifer</t>
  </si>
  <si>
    <t>Sr. "A", Jiangmen, CHN, 3/5/00 (SF=2.000)</t>
  </si>
  <si>
    <t>Sr. "A", Budapest, HUN, 3/5/00 (SF=2.000)</t>
  </si>
  <si>
    <t>Sr. "A", Seoul, KOR, 2/27/00 (SF=2.000)</t>
  </si>
  <si>
    <t>Kelsey, Seth</t>
  </si>
  <si>
    <t>Cheng, Gerald C</t>
  </si>
  <si>
    <t>Sr. "A", Salzburg, AUT, 3/26/00 (SF=2.000)</t>
  </si>
  <si>
    <t>Imaizumi, Vivian</t>
  </si>
  <si>
    <t>Sr. "A", Peabody, MA, 4/1/00 (SF=1.905)</t>
  </si>
  <si>
    <t>Jacobson, Sada</t>
  </si>
  <si>
    <t>2000 DIV I</t>
  </si>
  <si>
    <t>Apr 2000 OPN</t>
  </si>
  <si>
    <t>Apr 2000&lt;BR&gt;OPEN</t>
  </si>
  <si>
    <t>Atkins, Ben Z</t>
  </si>
  <si>
    <t>White, Marcus R</t>
  </si>
  <si>
    <t>Sanders, Michael A</t>
  </si>
  <si>
    <t>Kane, Geoffrey P</t>
  </si>
  <si>
    <t>Stone, Brian M</t>
  </si>
  <si>
    <t>Loeffler, Carl</t>
  </si>
  <si>
    <t>Carpenter, John D</t>
  </si>
  <si>
    <t>Kilgore, Justin B</t>
  </si>
  <si>
    <t>Capdet III, Juan*</t>
  </si>
  <si>
    <t>Allen, Dianne K</t>
  </si>
  <si>
    <t>Hergenhan, Jean</t>
  </si>
  <si>
    <t>Tam, Stephanie</t>
  </si>
  <si>
    <t>Gray, Caprice L</t>
  </si>
  <si>
    <t>McCullough, Cari</t>
  </si>
  <si>
    <t>Bâby, Brendan</t>
  </si>
  <si>
    <t>Sr. "A", Bonn, GER, 4/9/00 (SF=2.000)</t>
  </si>
  <si>
    <t>Schirtz, Alli M</t>
  </si>
  <si>
    <t>Hohensee, Kira L</t>
  </si>
  <si>
    <t>Orlando, Amy E</t>
  </si>
  <si>
    <t>Rurarz-Huygens, Livia D</t>
  </si>
  <si>
    <t>Sullivan, Sharon L</t>
  </si>
  <si>
    <t>Johnson, Raven</t>
  </si>
  <si>
    <t>Viviani, Kristina V</t>
  </si>
  <si>
    <t>Anden, Erika M</t>
  </si>
  <si>
    <t>Miller, Philip W</t>
  </si>
  <si>
    <t>Andrus, Curtis A</t>
  </si>
  <si>
    <t>Williams, James L</t>
  </si>
  <si>
    <t>Stearns, Matthew J</t>
  </si>
  <si>
    <t>Burstein, Richard D</t>
  </si>
  <si>
    <t>Kolodner, Michael B</t>
  </si>
  <si>
    <t>Gillig, Matthew R</t>
  </si>
  <si>
    <t>Chadwick, Oliver J</t>
  </si>
  <si>
    <t>Bhutta, Omar J</t>
  </si>
  <si>
    <t>Radu, Andrew</t>
  </si>
  <si>
    <t>Purcell, Justin H</t>
  </si>
  <si>
    <t>Pasinkoff, Michael</t>
  </si>
  <si>
    <t>Sheffer, Charles K</t>
  </si>
  <si>
    <t>Hayenga, Gary M</t>
  </si>
  <si>
    <t>Wiltshire, Rodney N</t>
  </si>
  <si>
    <t>Miller, Chris J</t>
  </si>
  <si>
    <t>MacKenzie, Franklin A</t>
  </si>
  <si>
    <t>Lichten, Rob</t>
  </si>
  <si>
    <t>Beau, Jeremy*</t>
  </si>
  <si>
    <t>Loper, James Chris</t>
  </si>
  <si>
    <t>Isaacs, Joshua A*</t>
  </si>
  <si>
    <t>Neverovich, Alexi*</t>
  </si>
  <si>
    <t>Mulholland, Mark</t>
  </si>
  <si>
    <t>Merritt, Davis</t>
  </si>
  <si>
    <t>Schneider, Ruth</t>
  </si>
  <si>
    <t>Faingold, Vladimir*</t>
  </si>
  <si>
    <t>King, Michael</t>
  </si>
  <si>
    <t>Castillo, Alejandro</t>
  </si>
  <si>
    <t>Schneider, Charles J</t>
  </si>
  <si>
    <t>Sr. "A", Leipzig, GER, 4/16/00 (SF=2.000)</t>
  </si>
  <si>
    <t>22T</t>
  </si>
  <si>
    <t>Sr. "A", Sofia, BUL, 4/23/00 (SF=2.000)</t>
  </si>
  <si>
    <t>Sr. "A", Copenhagen, DEN, 4/16/00 (SF=0.992)</t>
  </si>
  <si>
    <t>Jacobson, Tina J</t>
  </si>
  <si>
    <t>Sr. "A", Como, ITA, 4/30/00 (SF=2.000)</t>
  </si>
  <si>
    <t>Sr. "A", Paris, FRA, 5/6/00 (SF=2.000)</t>
  </si>
  <si>
    <t>Sr. "A", Madrid, ESP, 5/14/00 (SF=2.000)</t>
  </si>
  <si>
    <t>24T</t>
  </si>
  <si>
    <t>Sr. "A", Nagykanizsa, HUN, 5/14/00 (SF=2.000)</t>
  </si>
  <si>
    <t>Devine, Peter E</t>
  </si>
  <si>
    <t>Bjonerud, Deborah T</t>
  </si>
  <si>
    <t>Roselli, Paolo*</t>
  </si>
  <si>
    <t>Sr. "A", Espinho, POR, 5/21/00 (SF=2.000)</t>
  </si>
  <si>
    <t>Sr. "A", Tauberbischofsheim, GER, 6/4/00 (SF=2.000)</t>
  </si>
  <si>
    <t>Sr. "A", Tunis, TUN, 2/6/00 (SF=1.938)</t>
  </si>
  <si>
    <t>Sr. "A", Havana, CUB, 6/25/00 (SF=2.000)</t>
  </si>
  <si>
    <t>Sr. "A", Bogota, COL, 4/2/00 (SF=1.188)</t>
  </si>
  <si>
    <t>Sr. "A", Buenos Aires, ARG, 4/16/00 (SF=1.126)</t>
  </si>
  <si>
    <t>Sr. "A", Havana, CUB, 6/23/00 (SF=1.432)</t>
  </si>
  <si>
    <t>Sr. "A", Tallin, EST, 1/9/00 (SF=1.285)</t>
  </si>
  <si>
    <t>Sr. "A", Bern, SUI, 5/7/00 (SF=1.714)</t>
  </si>
  <si>
    <t>Sr. "A", Sydney, AUS, 1/23/00 (SF=2.000)</t>
  </si>
  <si>
    <t>Sr. "A", Glasgow, GBR, 3/5/00 (SF=2.000)</t>
  </si>
  <si>
    <t>Sr. "A", Heidenheim, GER, 4/29/00 (SF=2.000)</t>
  </si>
  <si>
    <t>Sr. "A", Lisbon, POR, 9/12/99 (SF=2.000)</t>
  </si>
  <si>
    <t>Sr. "A", Lisbon, POR, 1/30/00 (SF=1.754)</t>
  </si>
  <si>
    <t>Sr. "A", Budapest, HUN, 2/27/00 (SF=2.000)</t>
  </si>
  <si>
    <t>Lee, Ivan</t>
  </si>
  <si>
    <t>Sr. "B", Berlin, GER, 9/18/99 (SF=0.216)</t>
  </si>
  <si>
    <t>Sr. "A", Prague, CZE, 10/3/99 (SF=2.000)</t>
  </si>
  <si>
    <t>Sr. "A", Tauberbischofsheim, GER, 3/12/00 (SF=2.000)</t>
  </si>
  <si>
    <t>Sr. "A", Bratislava, SVQ, 2/6/00 (SF=2.000)</t>
  </si>
  <si>
    <t>Sr. "A", Ipswich, GBR, 4/2/00 (SF=1.788)</t>
  </si>
  <si>
    <t>Sr. "A", Goteborg, SWE, 3/19/00 (SF=2.000)</t>
  </si>
  <si>
    <t>Sr. "A", Katowice, POL, 9/5/99 (SF=2.000)</t>
  </si>
  <si>
    <t>Sr. "A", Havana, CUB, 6/25/99 (SF=1.640)</t>
  </si>
  <si>
    <t>Sr. "A", Havana, CUB, 6/25/00 (SF=0.848)</t>
  </si>
  <si>
    <t>Sr. "A", Rochester, NY, 6/11/00 (SF=1.282)</t>
  </si>
  <si>
    <t>Sr. "A", Havana, CUB, 6/23/00 (SF=0.692)</t>
  </si>
  <si>
    <t>Douville, Rebecca</t>
  </si>
  <si>
    <t>Gaillard, Amelia</t>
  </si>
  <si>
    <t>Sr. "A", Valencia, VEN, 6/18/00 (SF=0.632)</t>
  </si>
  <si>
    <t>Dupree, Jed</t>
  </si>
  <si>
    <t>2000&lt;BR&gt;DV1</t>
  </si>
  <si>
    <t>Lindsay, Lavinia M</t>
  </si>
  <si>
    <t>Sr. Worlds, Budapest, HUN, 7/2/00 (SF=2.000)</t>
  </si>
  <si>
    <t>Moreau, John A</t>
  </si>
  <si>
    <t>Aufrichtig, Michael N</t>
  </si>
  <si>
    <t>French, Timothy L</t>
  </si>
  <si>
    <t>Gregory, James O</t>
  </si>
  <si>
    <t>Lee, Martin J</t>
  </si>
  <si>
    <t>Rose, Julian M</t>
  </si>
  <si>
    <t>Martemucci, Marco J</t>
  </si>
  <si>
    <t>Snyder, Derek</t>
  </si>
  <si>
    <t>Sr. "A", Moscow, RUS, 7/30/00 (SF=1.082)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</si>
</sst>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"/>
    <numFmt numFmtId="166" formatCode=".000"/>
  </numFmts>
  <fonts count="6">
    <font>
      <sz val="10"/>
      <name val="Arial"/>
      <family val="0"/>
    </font>
    <font>
      <sz val="8"/>
      <name val="Tahoma"/>
      <family val="2"/>
    </font>
    <font>
      <sz val="10"/>
      <name val="Arial Narrow"/>
      <family val="2"/>
    </font>
    <font>
      <sz val="10"/>
      <name val="Courier New"/>
      <family val="3"/>
    </font>
    <font>
      <b/>
      <u val="single"/>
      <sz val="10"/>
      <name val="Arial"/>
      <family val="2"/>
    </font>
    <font>
      <u val="single"/>
      <sz val="10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Continuous" vertical="top"/>
    </xf>
    <xf numFmtId="0" fontId="0" fillId="0" borderId="2" xfId="0" applyBorder="1" applyAlignment="1">
      <alignment horizontal="centerContinuous" vertical="top"/>
    </xf>
    <xf numFmtId="0" fontId="2" fillId="0" borderId="2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0" fillId="0" borderId="0" xfId="0" applyFont="1" applyAlignment="1">
      <alignment vertical="top"/>
    </xf>
    <xf numFmtId="0" fontId="2" fillId="0" borderId="1" xfId="0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 quotePrefix="1">
      <alignment horizontal="centerContinuous"/>
    </xf>
    <xf numFmtId="166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5" fontId="2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5.421875" style="18" customWidth="1"/>
    <col min="5" max="5" width="8.00390625" style="18" customWidth="1"/>
    <col min="6" max="7" width="5.7109375" style="19" customWidth="1"/>
    <col min="8" max="8" width="5.421875" style="19" customWidth="1"/>
    <col min="9" max="15" width="5.421875" style="28" customWidth="1"/>
    <col min="16" max="16" width="5.28125" style="29" customWidth="1"/>
    <col min="17" max="19" width="4.7109375" style="29" customWidth="1"/>
    <col min="20" max="20" width="9.140625" style="25" customWidth="1"/>
    <col min="21" max="38" width="9.140625" style="25" hidden="1" customWidth="1"/>
    <col min="39" max="16384" width="9.140625" style="25" customWidth="1"/>
  </cols>
  <sheetData>
    <row r="1" spans="1:19" s="8" customFormat="1" ht="12.75" customHeight="1">
      <c r="A1" s="1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321</v>
      </c>
      <c r="I1" s="6"/>
      <c r="J1" s="4" t="s">
        <v>319</v>
      </c>
      <c r="K1" s="6"/>
      <c r="L1" s="4" t="s">
        <v>394</v>
      </c>
      <c r="M1" s="6"/>
      <c r="N1" s="4" t="s">
        <v>393</v>
      </c>
      <c r="O1" s="6"/>
      <c r="P1" s="7" t="s">
        <v>4</v>
      </c>
      <c r="Q1" s="7"/>
      <c r="R1" s="7"/>
      <c r="S1" s="6"/>
    </row>
    <row r="2" spans="1:30" s="8" customFormat="1" ht="18.75" customHeight="1">
      <c r="A2" s="1"/>
      <c r="B2" s="1"/>
      <c r="C2" s="2"/>
      <c r="D2" s="2"/>
      <c r="E2" s="3"/>
      <c r="F2" s="4"/>
      <c r="G2" s="9" t="s">
        <v>5</v>
      </c>
      <c r="H2" s="4" t="s">
        <v>177</v>
      </c>
      <c r="I2" s="6" t="s">
        <v>239</v>
      </c>
      <c r="J2" s="4" t="s">
        <v>177</v>
      </c>
      <c r="K2" s="6" t="s">
        <v>320</v>
      </c>
      <c r="L2" s="4" t="s">
        <v>177</v>
      </c>
      <c r="M2" s="6" t="s">
        <v>395</v>
      </c>
      <c r="N2" s="4" t="s">
        <v>6</v>
      </c>
      <c r="O2" s="6" t="s">
        <v>493</v>
      </c>
      <c r="P2" s="4" t="s">
        <v>4</v>
      </c>
      <c r="Q2" s="7"/>
      <c r="R2" s="10"/>
      <c r="S2" s="11"/>
      <c r="AD2" s="12"/>
    </row>
    <row r="3" spans="1:24" s="8" customFormat="1" ht="11.25" customHeight="1" hidden="1">
      <c r="A3" s="1">
        <v>1</v>
      </c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11</v>
      </c>
      <c r="J3" s="14">
        <f>COLUMN()</f>
        <v>10</v>
      </c>
      <c r="K3" s="15">
        <f>HLOOKUP(J2,PointTableHeader,2,FALSE)</f>
        <v>11</v>
      </c>
      <c r="L3" s="14">
        <f>COLUMN()</f>
        <v>12</v>
      </c>
      <c r="M3" s="15">
        <f>HLOOKUP(L2,PointTableHeader,2,FALSE)</f>
        <v>11</v>
      </c>
      <c r="N3" s="14">
        <f>COLUMN()</f>
        <v>14</v>
      </c>
      <c r="O3" s="15">
        <f>HLOOKUP(N2,PointTableHeader,2,FALSE)</f>
        <v>10</v>
      </c>
      <c r="P3" s="14">
        <f>COLUMN()</f>
        <v>16</v>
      </c>
      <c r="Q3" s="3"/>
      <c r="R3" s="7"/>
      <c r="S3" s="6"/>
      <c r="U3" s="8" t="b">
        <v>0</v>
      </c>
      <c r="V3" s="8" t="b">
        <v>0</v>
      </c>
      <c r="W3" s="8" t="b">
        <v>0</v>
      </c>
      <c r="X3" s="8" t="b">
        <v>0</v>
      </c>
    </row>
    <row r="4" spans="1:38" ht="13.5">
      <c r="A4" s="16" t="str">
        <f aca="true" t="shared" si="0" ref="A4:A75">IF(E4=0,"",IF(E4=E3,A3,ROW()-3&amp;IF(E4=E5,"T","")))</f>
        <v>1</v>
      </c>
      <c r="B4" s="16">
        <f>TRIM(IF(D4&gt;=JuniorCutoff,"#",""))</f>
      </c>
      <c r="C4" s="17" t="s">
        <v>7</v>
      </c>
      <c r="D4" s="18">
        <v>1971</v>
      </c>
      <c r="E4" s="19">
        <f>ROUND(F4+IF($A$3=1,G4,0)+LARGE($U4:$AB4,1)+LARGE($U4:$AB4,2),0)</f>
        <v>3375</v>
      </c>
      <c r="F4" s="20"/>
      <c r="G4" s="21">
        <v>1610</v>
      </c>
      <c r="H4" s="21" t="s">
        <v>8</v>
      </c>
      <c r="I4" s="22">
        <f aca="true" t="shared" si="1" ref="I4:I35">IF(OR($A$3=1,$U$3=TRUE),IF(OR(H4&gt;=49,ISNUMBER(H4)=FALSE),0,VLOOKUP(H4,PointTable,I$3,TRUE)),0)</f>
        <v>0</v>
      </c>
      <c r="J4" s="21" t="s">
        <v>8</v>
      </c>
      <c r="K4" s="22">
        <f aca="true" t="shared" si="2" ref="K4:K35">IF(OR($A$3=1,$V$3=TRUE),IF(OR(J4&gt;=49,ISNUMBER(J4)=FALSE),0,VLOOKUP(J4,PointTable,K$3,TRUE)),0)</f>
        <v>0</v>
      </c>
      <c r="L4" s="21">
        <v>5</v>
      </c>
      <c r="M4" s="22">
        <f aca="true" t="shared" si="3" ref="M4:M35">IF(OR($A$3=1,$W$3=TRUE),IF(OR(L4&gt;=49,ISNUMBER(L4)=FALSE),0,VLOOKUP(L4,PointTable,M$3,TRUE)),0)</f>
        <v>755</v>
      </c>
      <c r="N4" s="21" t="s">
        <v>8</v>
      </c>
      <c r="O4" s="22">
        <f aca="true" t="shared" si="4" ref="O4:O35">IF(OR($A$3=1,$X$3=TRUE),IF(OR(N4&gt;=49,ISNUMBER(N4)=FALSE),0,VLOOKUP(N4,PointTable,O$3,TRUE)),0)</f>
        <v>0</v>
      </c>
      <c r="P4" s="23">
        <v>-1010</v>
      </c>
      <c r="Q4" s="23">
        <v>-397.98</v>
      </c>
      <c r="R4" s="23">
        <v>-585.52</v>
      </c>
      <c r="S4" s="24"/>
      <c r="U4" s="25">
        <f>I4</f>
        <v>0</v>
      </c>
      <c r="V4" s="25">
        <f aca="true" t="shared" si="5" ref="V4:V26">K4</f>
        <v>0</v>
      </c>
      <c r="W4" s="25">
        <f aca="true" t="shared" si="6" ref="W4:W26">M4</f>
        <v>755</v>
      </c>
      <c r="X4" s="25">
        <f aca="true" t="shared" si="7" ref="X4:X26">O4</f>
        <v>0</v>
      </c>
      <c r="Y4" s="25">
        <f aca="true" t="shared" si="8" ref="Y4:AB26">IF(OR($A$3=1,P4&gt;0),ABS(P4),0)</f>
        <v>1010</v>
      </c>
      <c r="Z4" s="25">
        <f t="shared" si="8"/>
        <v>397.98</v>
      </c>
      <c r="AA4" s="25">
        <f t="shared" si="8"/>
        <v>585.52</v>
      </c>
      <c r="AB4" s="25">
        <f>IF(OR($A$3=1,S4&gt;0),ABS(S4),0)</f>
        <v>0</v>
      </c>
      <c r="AD4" s="12">
        <f>IF('Men''s Epée'!$U$3=TRUE,I4,0)</f>
        <v>0</v>
      </c>
      <c r="AE4" s="12">
        <f>IF('Men''s Epée'!$V$3=TRUE,K4,0)</f>
        <v>0</v>
      </c>
      <c r="AF4" s="12">
        <f>IF('Men''s Epée'!$W$3=TRUE,M4,0)</f>
        <v>0</v>
      </c>
      <c r="AG4" s="12">
        <f>IF('Men''s Epée'!$X$3=TRUE,O4,0)</f>
        <v>0</v>
      </c>
      <c r="AH4" s="26">
        <f>MAX(P4,0)</f>
        <v>0</v>
      </c>
      <c r="AI4" s="26">
        <f>MAX(Q4,0)</f>
        <v>0</v>
      </c>
      <c r="AJ4" s="26">
        <f>MAX(R4,0)</f>
        <v>0</v>
      </c>
      <c r="AK4" s="26">
        <f>MAX(S4,0)</f>
        <v>0</v>
      </c>
      <c r="AL4" s="12">
        <f>LARGE(AD4:AK4,1)+LARGE(AD4:AK4,2)+F4</f>
        <v>0</v>
      </c>
    </row>
    <row r="5" spans="1:38" ht="13.5">
      <c r="A5" s="16" t="str">
        <f t="shared" si="0"/>
        <v>2</v>
      </c>
      <c r="B5" s="16">
        <f>TRIM(IF(D5&gt;=JuniorCutoff,"#",""))</f>
      </c>
      <c r="C5" s="17" t="s">
        <v>11</v>
      </c>
      <c r="D5" s="18">
        <v>1967</v>
      </c>
      <c r="E5" s="19">
        <f aca="true" t="shared" si="9" ref="E5:E68">ROUND(F5+IF($A$3=1,G5,0)+LARGE($U5:$AB5,1)+LARGE($U5:$AB5,2),0)</f>
        <v>2925</v>
      </c>
      <c r="F5" s="20"/>
      <c r="G5" s="21">
        <v>1000</v>
      </c>
      <c r="H5" s="21">
        <v>13</v>
      </c>
      <c r="I5" s="22">
        <f t="shared" si="1"/>
        <v>525</v>
      </c>
      <c r="J5" s="21">
        <v>1</v>
      </c>
      <c r="K5" s="22">
        <f t="shared" si="2"/>
        <v>1000</v>
      </c>
      <c r="L5" s="21">
        <v>2</v>
      </c>
      <c r="M5" s="22">
        <f t="shared" si="3"/>
        <v>925</v>
      </c>
      <c r="N5" s="21">
        <v>3</v>
      </c>
      <c r="O5" s="22">
        <f t="shared" si="4"/>
        <v>850</v>
      </c>
      <c r="P5" s="23"/>
      <c r="Q5" s="23"/>
      <c r="R5" s="23"/>
      <c r="S5" s="24"/>
      <c r="U5" s="25">
        <f aca="true" t="shared" si="10" ref="U5:U26">I5</f>
        <v>525</v>
      </c>
      <c r="V5" s="25">
        <f t="shared" si="5"/>
        <v>1000</v>
      </c>
      <c r="W5" s="25">
        <f t="shared" si="6"/>
        <v>925</v>
      </c>
      <c r="X5" s="25">
        <f t="shared" si="7"/>
        <v>850</v>
      </c>
      <c r="Y5" s="25">
        <f t="shared" si="8"/>
        <v>0</v>
      </c>
      <c r="Z5" s="25">
        <f t="shared" si="8"/>
        <v>0</v>
      </c>
      <c r="AA5" s="25">
        <f t="shared" si="8"/>
        <v>0</v>
      </c>
      <c r="AB5" s="25">
        <f t="shared" si="8"/>
        <v>0</v>
      </c>
      <c r="AD5" s="12">
        <f>IF('Men''s Epée'!$U$3=TRUE,I5,0)</f>
        <v>0</v>
      </c>
      <c r="AE5" s="12">
        <f>IF('Men''s Epée'!$V$3=TRUE,K5,0)</f>
        <v>0</v>
      </c>
      <c r="AF5" s="12">
        <f>IF('Men''s Epée'!$W$3=TRUE,M5,0)</f>
        <v>0</v>
      </c>
      <c r="AG5" s="12">
        <f>IF('Men''s Epée'!$X$3=TRUE,O5,0)</f>
        <v>0</v>
      </c>
      <c r="AH5" s="26">
        <f aca="true" t="shared" si="11" ref="AH5:AK26">MAX(P5,0)</f>
        <v>0</v>
      </c>
      <c r="AI5" s="26">
        <f t="shared" si="11"/>
        <v>0</v>
      </c>
      <c r="AJ5" s="26">
        <f t="shared" si="11"/>
        <v>0</v>
      </c>
      <c r="AK5" s="26">
        <f t="shared" si="11"/>
        <v>0</v>
      </c>
      <c r="AL5" s="12">
        <f aca="true" t="shared" si="12" ref="AL5:AL26">LARGE(AD5:AK5,1)+LARGE(AD5:AK5,2)+F5</f>
        <v>0</v>
      </c>
    </row>
    <row r="6" spans="1:43" ht="13.5">
      <c r="A6" s="16" t="str">
        <f t="shared" si="0"/>
        <v>3</v>
      </c>
      <c r="B6" s="16">
        <f aca="true" t="shared" si="13" ref="B6:B35">TRIM(IF(D6&gt;=JuniorCutoff,"#",""))</f>
      </c>
      <c r="C6" s="17" t="s">
        <v>10</v>
      </c>
      <c r="D6" s="18">
        <v>1970</v>
      </c>
      <c r="E6" s="19">
        <f t="shared" si="9"/>
        <v>2224</v>
      </c>
      <c r="F6" s="20"/>
      <c r="G6" s="21">
        <v>543.74</v>
      </c>
      <c r="H6" s="21">
        <v>3</v>
      </c>
      <c r="I6" s="22">
        <f t="shared" si="1"/>
        <v>840</v>
      </c>
      <c r="J6" s="21">
        <v>3</v>
      </c>
      <c r="K6" s="22">
        <f t="shared" si="2"/>
        <v>840</v>
      </c>
      <c r="L6" s="21">
        <v>20</v>
      </c>
      <c r="M6" s="22">
        <f t="shared" si="3"/>
        <v>400</v>
      </c>
      <c r="N6" s="21">
        <v>7</v>
      </c>
      <c r="O6" s="22">
        <f t="shared" si="4"/>
        <v>690</v>
      </c>
      <c r="P6" s="23">
        <v>-560</v>
      </c>
      <c r="Q6" s="23">
        <v>-326.7</v>
      </c>
      <c r="R6" s="23">
        <v>-343.43</v>
      </c>
      <c r="S6" s="24"/>
      <c r="U6" s="25">
        <f t="shared" si="10"/>
        <v>840</v>
      </c>
      <c r="V6" s="25">
        <f t="shared" si="5"/>
        <v>840</v>
      </c>
      <c r="W6" s="25">
        <f t="shared" si="6"/>
        <v>400</v>
      </c>
      <c r="X6" s="25">
        <f t="shared" si="7"/>
        <v>690</v>
      </c>
      <c r="Y6" s="25">
        <f t="shared" si="8"/>
        <v>560</v>
      </c>
      <c r="Z6" s="25">
        <f t="shared" si="8"/>
        <v>326.7</v>
      </c>
      <c r="AA6" s="25">
        <f t="shared" si="8"/>
        <v>343.43</v>
      </c>
      <c r="AB6" s="25">
        <f t="shared" si="8"/>
        <v>0</v>
      </c>
      <c r="AD6" s="12">
        <f>IF('Men''s Epée'!$U$3=TRUE,I6,0)</f>
        <v>0</v>
      </c>
      <c r="AE6" s="12">
        <f>IF('Men''s Epée'!$V$3=TRUE,K6,0)</f>
        <v>0</v>
      </c>
      <c r="AF6" s="12">
        <f>IF('Men''s Epée'!$W$3=TRUE,M6,0)</f>
        <v>0</v>
      </c>
      <c r="AG6" s="12">
        <f>IF('Men''s Epée'!$X$3=TRUE,O6,0)</f>
        <v>0</v>
      </c>
      <c r="AH6" s="26">
        <f t="shared" si="11"/>
        <v>0</v>
      </c>
      <c r="AI6" s="26">
        <f t="shared" si="11"/>
        <v>0</v>
      </c>
      <c r="AJ6" s="26">
        <f t="shared" si="11"/>
        <v>0</v>
      </c>
      <c r="AK6" s="26">
        <f t="shared" si="11"/>
        <v>0</v>
      </c>
      <c r="AL6" s="12">
        <f t="shared" si="12"/>
        <v>0</v>
      </c>
      <c r="AN6" s="43"/>
      <c r="AO6" s="43"/>
      <c r="AP6" s="43"/>
      <c r="AQ6" s="43"/>
    </row>
    <row r="7" spans="1:43" ht="13.5">
      <c r="A7" s="16" t="str">
        <f t="shared" si="0"/>
        <v>4</v>
      </c>
      <c r="B7" s="16" t="str">
        <f t="shared" si="13"/>
        <v>#</v>
      </c>
      <c r="C7" s="17" t="s">
        <v>215</v>
      </c>
      <c r="D7" s="18">
        <v>1981</v>
      </c>
      <c r="E7" s="19">
        <f t="shared" si="9"/>
        <v>1925</v>
      </c>
      <c r="F7" s="20"/>
      <c r="G7" s="21"/>
      <c r="H7" s="21">
        <v>1</v>
      </c>
      <c r="I7" s="22">
        <f t="shared" si="1"/>
        <v>1000</v>
      </c>
      <c r="J7" s="21">
        <v>2</v>
      </c>
      <c r="K7" s="22">
        <f t="shared" si="2"/>
        <v>925</v>
      </c>
      <c r="L7" s="21">
        <v>11</v>
      </c>
      <c r="M7" s="22">
        <f t="shared" si="3"/>
        <v>590</v>
      </c>
      <c r="N7" s="21">
        <v>8</v>
      </c>
      <c r="O7" s="22">
        <f t="shared" si="4"/>
        <v>685</v>
      </c>
      <c r="P7" s="23"/>
      <c r="Q7" s="23"/>
      <c r="R7" s="23"/>
      <c r="S7" s="24"/>
      <c r="U7" s="25">
        <f t="shared" si="10"/>
        <v>1000</v>
      </c>
      <c r="V7" s="25">
        <f t="shared" si="5"/>
        <v>925</v>
      </c>
      <c r="W7" s="25">
        <f t="shared" si="6"/>
        <v>590</v>
      </c>
      <c r="X7" s="25">
        <f t="shared" si="7"/>
        <v>685</v>
      </c>
      <c r="Y7" s="25">
        <f t="shared" si="8"/>
        <v>0</v>
      </c>
      <c r="Z7" s="25">
        <f t="shared" si="8"/>
        <v>0</v>
      </c>
      <c r="AA7" s="25">
        <f t="shared" si="8"/>
        <v>0</v>
      </c>
      <c r="AB7" s="25">
        <f t="shared" si="8"/>
        <v>0</v>
      </c>
      <c r="AD7" s="12">
        <f>IF('Men''s Epée'!$U$3=TRUE,I7,0)</f>
        <v>0</v>
      </c>
      <c r="AE7" s="12">
        <f>IF('Men''s Epée'!$V$3=TRUE,K7,0)</f>
        <v>0</v>
      </c>
      <c r="AF7" s="12">
        <f>IF('Men''s Epée'!$W$3=TRUE,M7,0)</f>
        <v>0</v>
      </c>
      <c r="AG7" s="12">
        <f>IF('Men''s Epée'!$X$3=TRUE,O7,0)</f>
        <v>0</v>
      </c>
      <c r="AH7" s="26">
        <f t="shared" si="11"/>
        <v>0</v>
      </c>
      <c r="AI7" s="26">
        <f t="shared" si="11"/>
        <v>0</v>
      </c>
      <c r="AJ7" s="26">
        <f t="shared" si="11"/>
        <v>0</v>
      </c>
      <c r="AK7" s="26">
        <f t="shared" si="11"/>
        <v>0</v>
      </c>
      <c r="AL7" s="12">
        <f t="shared" si="12"/>
        <v>0</v>
      </c>
      <c r="AN7" s="43"/>
      <c r="AO7" s="43"/>
      <c r="AP7" s="43"/>
      <c r="AQ7" s="43"/>
    </row>
    <row r="8" spans="1:43" ht="13.5">
      <c r="A8" s="16" t="str">
        <f t="shared" si="0"/>
        <v>5</v>
      </c>
      <c r="B8" s="16">
        <f t="shared" si="13"/>
      </c>
      <c r="C8" s="17" t="s">
        <v>17</v>
      </c>
      <c r="D8" s="18">
        <v>1975</v>
      </c>
      <c r="E8" s="19">
        <f t="shared" si="9"/>
        <v>1882</v>
      </c>
      <c r="F8" s="20"/>
      <c r="G8" s="21"/>
      <c r="H8" s="21">
        <v>2</v>
      </c>
      <c r="I8" s="22">
        <f t="shared" si="1"/>
        <v>925</v>
      </c>
      <c r="J8" s="21">
        <v>5</v>
      </c>
      <c r="K8" s="22">
        <f t="shared" si="2"/>
        <v>755</v>
      </c>
      <c r="L8" s="21">
        <v>3</v>
      </c>
      <c r="M8" s="22">
        <f t="shared" si="3"/>
        <v>840</v>
      </c>
      <c r="N8" s="21">
        <v>5</v>
      </c>
      <c r="O8" s="22">
        <f t="shared" si="4"/>
        <v>700</v>
      </c>
      <c r="P8" s="23">
        <v>-594</v>
      </c>
      <c r="Q8" s="23">
        <v>-957.1</v>
      </c>
      <c r="R8" s="23">
        <v>-557.05</v>
      </c>
      <c r="S8" s="24">
        <v>-429.6</v>
      </c>
      <c r="U8" s="25">
        <f t="shared" si="10"/>
        <v>925</v>
      </c>
      <c r="V8" s="25">
        <f t="shared" si="5"/>
        <v>755</v>
      </c>
      <c r="W8" s="25">
        <f t="shared" si="6"/>
        <v>840</v>
      </c>
      <c r="X8" s="25">
        <f t="shared" si="7"/>
        <v>700</v>
      </c>
      <c r="Y8" s="25">
        <f t="shared" si="8"/>
        <v>594</v>
      </c>
      <c r="Z8" s="25">
        <f t="shared" si="8"/>
        <v>957.1</v>
      </c>
      <c r="AA8" s="25">
        <f t="shared" si="8"/>
        <v>557.05</v>
      </c>
      <c r="AB8" s="25">
        <f t="shared" si="8"/>
        <v>429.6</v>
      </c>
      <c r="AD8" s="12">
        <f>IF('Men''s Epée'!$U$3=TRUE,I8,0)</f>
        <v>0</v>
      </c>
      <c r="AE8" s="12">
        <f>IF('Men''s Epée'!$V$3=TRUE,K8,0)</f>
        <v>0</v>
      </c>
      <c r="AF8" s="12">
        <f>IF('Men''s Epée'!$W$3=TRUE,M8,0)</f>
        <v>0</v>
      </c>
      <c r="AG8" s="12">
        <f>IF('Men''s Epée'!$X$3=TRUE,O8,0)</f>
        <v>0</v>
      </c>
      <c r="AH8" s="26">
        <f t="shared" si="11"/>
        <v>0</v>
      </c>
      <c r="AI8" s="26">
        <f t="shared" si="11"/>
        <v>0</v>
      </c>
      <c r="AJ8" s="26">
        <f t="shared" si="11"/>
        <v>0</v>
      </c>
      <c r="AK8" s="26">
        <f t="shared" si="11"/>
        <v>0</v>
      </c>
      <c r="AL8" s="12">
        <f t="shared" si="12"/>
        <v>0</v>
      </c>
      <c r="AN8" s="43"/>
      <c r="AO8" s="43"/>
      <c r="AP8" s="43"/>
      <c r="AQ8" s="43"/>
    </row>
    <row r="9" spans="1:43" ht="13.5">
      <c r="A9" s="16" t="str">
        <f t="shared" si="0"/>
        <v>6</v>
      </c>
      <c r="B9" s="16">
        <f t="shared" si="13"/>
      </c>
      <c r="C9" s="17" t="s">
        <v>20</v>
      </c>
      <c r="D9" s="18">
        <v>1980</v>
      </c>
      <c r="E9" s="19">
        <f t="shared" si="9"/>
        <v>1760</v>
      </c>
      <c r="F9" s="20"/>
      <c r="G9" s="21"/>
      <c r="H9" s="21" t="s">
        <v>8</v>
      </c>
      <c r="I9" s="22">
        <f t="shared" si="1"/>
        <v>0</v>
      </c>
      <c r="J9" s="21">
        <v>3</v>
      </c>
      <c r="K9" s="22">
        <f t="shared" si="2"/>
        <v>840</v>
      </c>
      <c r="L9" s="21">
        <v>22</v>
      </c>
      <c r="M9" s="22">
        <f t="shared" si="3"/>
        <v>390</v>
      </c>
      <c r="N9" s="21">
        <v>2</v>
      </c>
      <c r="O9" s="22">
        <f t="shared" si="4"/>
        <v>920</v>
      </c>
      <c r="P9" s="23"/>
      <c r="Q9" s="23"/>
      <c r="R9" s="23"/>
      <c r="S9" s="24"/>
      <c r="U9" s="25">
        <f t="shared" si="10"/>
        <v>0</v>
      </c>
      <c r="V9" s="25">
        <f>K9</f>
        <v>840</v>
      </c>
      <c r="W9" s="25">
        <f>M9</f>
        <v>390</v>
      </c>
      <c r="X9" s="25">
        <f>O9</f>
        <v>920</v>
      </c>
      <c r="Y9" s="25">
        <f t="shared" si="8"/>
        <v>0</v>
      </c>
      <c r="Z9" s="25">
        <f t="shared" si="8"/>
        <v>0</v>
      </c>
      <c r="AA9" s="25">
        <f t="shared" si="8"/>
        <v>0</v>
      </c>
      <c r="AB9" s="25">
        <f t="shared" si="8"/>
        <v>0</v>
      </c>
      <c r="AD9" s="12">
        <f>IF('Men''s Epée'!$U$3=TRUE,I9,0)</f>
        <v>0</v>
      </c>
      <c r="AE9" s="12">
        <f>IF('Men''s Epée'!$V$3=TRUE,K9,0)</f>
        <v>0</v>
      </c>
      <c r="AF9" s="12">
        <f>IF('Men''s Epée'!$W$3=TRUE,M9,0)</f>
        <v>0</v>
      </c>
      <c r="AG9" s="12">
        <f>IF('Men''s Epée'!$X$3=TRUE,O9,0)</f>
        <v>0</v>
      </c>
      <c r="AH9" s="26">
        <f t="shared" si="11"/>
        <v>0</v>
      </c>
      <c r="AI9" s="26">
        <f t="shared" si="11"/>
        <v>0</v>
      </c>
      <c r="AJ9" s="26">
        <f t="shared" si="11"/>
        <v>0</v>
      </c>
      <c r="AK9" s="26">
        <f t="shared" si="11"/>
        <v>0</v>
      </c>
      <c r="AL9" s="12">
        <f t="shared" si="12"/>
        <v>0</v>
      </c>
      <c r="AN9" s="43"/>
      <c r="AO9" s="43"/>
      <c r="AP9" s="43"/>
      <c r="AQ9" s="43"/>
    </row>
    <row r="10" spans="1:43" ht="13.5">
      <c r="A10" s="16" t="str">
        <f t="shared" si="0"/>
        <v>7</v>
      </c>
      <c r="B10" s="16" t="str">
        <f t="shared" si="13"/>
        <v>#</v>
      </c>
      <c r="C10" s="27" t="s">
        <v>19</v>
      </c>
      <c r="D10" s="18">
        <v>1981</v>
      </c>
      <c r="E10" s="19">
        <f t="shared" si="9"/>
        <v>1723</v>
      </c>
      <c r="F10" s="20"/>
      <c r="G10" s="21"/>
      <c r="H10" s="21" t="s">
        <v>8</v>
      </c>
      <c r="I10" s="22">
        <f t="shared" si="1"/>
        <v>0</v>
      </c>
      <c r="J10" s="21" t="s">
        <v>8</v>
      </c>
      <c r="K10" s="22">
        <f t="shared" si="2"/>
        <v>0</v>
      </c>
      <c r="L10" s="21">
        <v>1</v>
      </c>
      <c r="M10" s="22">
        <f t="shared" si="3"/>
        <v>1000</v>
      </c>
      <c r="N10" s="21">
        <v>10</v>
      </c>
      <c r="O10" s="22">
        <f t="shared" si="4"/>
        <v>533</v>
      </c>
      <c r="P10" s="23">
        <v>-550</v>
      </c>
      <c r="Q10" s="23">
        <v>-350.46</v>
      </c>
      <c r="R10" s="23">
        <v>-723.16</v>
      </c>
      <c r="S10" s="24"/>
      <c r="U10" s="25">
        <f t="shared" si="10"/>
        <v>0</v>
      </c>
      <c r="V10" s="25">
        <f>K10</f>
        <v>0</v>
      </c>
      <c r="W10" s="25">
        <f>M10</f>
        <v>1000</v>
      </c>
      <c r="X10" s="25">
        <f>O10</f>
        <v>533</v>
      </c>
      <c r="Y10" s="25">
        <f t="shared" si="8"/>
        <v>550</v>
      </c>
      <c r="Z10" s="25">
        <f t="shared" si="8"/>
        <v>350.46</v>
      </c>
      <c r="AA10" s="25">
        <f t="shared" si="8"/>
        <v>723.16</v>
      </c>
      <c r="AB10" s="25">
        <f t="shared" si="8"/>
        <v>0</v>
      </c>
      <c r="AD10" s="12">
        <f>IF('Men''s Epée'!$U$3=TRUE,I10,0)</f>
        <v>0</v>
      </c>
      <c r="AE10" s="12">
        <f>IF('Men''s Epée'!$V$3=TRUE,K10,0)</f>
        <v>0</v>
      </c>
      <c r="AF10" s="12">
        <f>IF('Men''s Epée'!$W$3=TRUE,M10,0)</f>
        <v>0</v>
      </c>
      <c r="AG10" s="12">
        <f>IF('Men''s Epée'!$X$3=TRUE,O10,0)</f>
        <v>0</v>
      </c>
      <c r="AH10" s="26">
        <f t="shared" si="11"/>
        <v>0</v>
      </c>
      <c r="AI10" s="26">
        <f t="shared" si="11"/>
        <v>0</v>
      </c>
      <c r="AJ10" s="26">
        <f t="shared" si="11"/>
        <v>0</v>
      </c>
      <c r="AK10" s="26">
        <f t="shared" si="11"/>
        <v>0</v>
      </c>
      <c r="AL10" s="12">
        <f t="shared" si="12"/>
        <v>0</v>
      </c>
      <c r="AN10" s="43"/>
      <c r="AO10" s="43"/>
      <c r="AP10" s="43"/>
      <c r="AQ10" s="43"/>
    </row>
    <row r="11" spans="1:43" ht="13.5">
      <c r="A11" s="16" t="str">
        <f t="shared" si="0"/>
        <v>8</v>
      </c>
      <c r="B11" s="16">
        <f t="shared" si="13"/>
      </c>
      <c r="C11" s="17" t="s">
        <v>9</v>
      </c>
      <c r="D11" s="18">
        <v>1967</v>
      </c>
      <c r="E11" s="19">
        <f t="shared" si="9"/>
        <v>1715</v>
      </c>
      <c r="F11" s="20"/>
      <c r="G11" s="21"/>
      <c r="H11" s="21">
        <v>8</v>
      </c>
      <c r="I11" s="22">
        <f t="shared" si="1"/>
        <v>695</v>
      </c>
      <c r="J11" s="21">
        <v>7</v>
      </c>
      <c r="K11" s="22">
        <f t="shared" si="2"/>
        <v>715</v>
      </c>
      <c r="L11" s="21">
        <v>7</v>
      </c>
      <c r="M11" s="22">
        <f t="shared" si="3"/>
        <v>715</v>
      </c>
      <c r="N11" s="21">
        <v>1</v>
      </c>
      <c r="O11" s="22">
        <f t="shared" si="4"/>
        <v>1000</v>
      </c>
      <c r="P11" s="23"/>
      <c r="Q11" s="23"/>
      <c r="R11" s="23"/>
      <c r="S11" s="24"/>
      <c r="U11" s="25">
        <f t="shared" si="10"/>
        <v>695</v>
      </c>
      <c r="V11" s="25">
        <f t="shared" si="5"/>
        <v>715</v>
      </c>
      <c r="W11" s="25">
        <f t="shared" si="6"/>
        <v>715</v>
      </c>
      <c r="X11" s="25">
        <f t="shared" si="7"/>
        <v>1000</v>
      </c>
      <c r="Y11" s="25">
        <f t="shared" si="8"/>
        <v>0</v>
      </c>
      <c r="Z11" s="25">
        <f t="shared" si="8"/>
        <v>0</v>
      </c>
      <c r="AA11" s="25">
        <f t="shared" si="8"/>
        <v>0</v>
      </c>
      <c r="AB11" s="25">
        <f t="shared" si="8"/>
        <v>0</v>
      </c>
      <c r="AD11" s="12">
        <f>IF('Men''s Epée'!$U$3=TRUE,I11,0)</f>
        <v>0</v>
      </c>
      <c r="AE11" s="12">
        <f>IF('Men''s Epée'!$V$3=TRUE,K11,0)</f>
        <v>0</v>
      </c>
      <c r="AF11" s="12">
        <f>IF('Men''s Epée'!$W$3=TRUE,M11,0)</f>
        <v>0</v>
      </c>
      <c r="AG11" s="12">
        <f>IF('Men''s Epée'!$X$3=TRUE,O11,0)</f>
        <v>0</v>
      </c>
      <c r="AH11" s="26">
        <f t="shared" si="11"/>
        <v>0</v>
      </c>
      <c r="AI11" s="26">
        <f t="shared" si="11"/>
        <v>0</v>
      </c>
      <c r="AJ11" s="26">
        <f t="shared" si="11"/>
        <v>0</v>
      </c>
      <c r="AK11" s="26">
        <f t="shared" si="11"/>
        <v>0</v>
      </c>
      <c r="AL11" s="12">
        <f t="shared" si="12"/>
        <v>0</v>
      </c>
      <c r="AN11" s="43"/>
      <c r="AO11" s="43"/>
      <c r="AP11" s="43"/>
      <c r="AQ11" s="43"/>
    </row>
    <row r="12" spans="1:43" ht="13.5">
      <c r="A12" s="16" t="str">
        <f t="shared" si="0"/>
        <v>9</v>
      </c>
      <c r="B12" s="16">
        <f t="shared" si="13"/>
      </c>
      <c r="C12" s="17" t="s">
        <v>13</v>
      </c>
      <c r="D12" s="18">
        <v>1972</v>
      </c>
      <c r="E12" s="19">
        <f t="shared" si="9"/>
        <v>1315</v>
      </c>
      <c r="F12" s="20"/>
      <c r="G12" s="21"/>
      <c r="H12" s="21">
        <v>12</v>
      </c>
      <c r="I12" s="22">
        <f t="shared" si="1"/>
        <v>575</v>
      </c>
      <c r="J12" s="21">
        <v>9</v>
      </c>
      <c r="K12" s="22">
        <f t="shared" si="2"/>
        <v>620</v>
      </c>
      <c r="L12" s="21">
        <v>19</v>
      </c>
      <c r="M12" s="22">
        <f t="shared" si="3"/>
        <v>405</v>
      </c>
      <c r="N12" s="21">
        <v>6</v>
      </c>
      <c r="O12" s="22">
        <f t="shared" si="4"/>
        <v>695</v>
      </c>
      <c r="P12" s="23"/>
      <c r="Q12" s="23"/>
      <c r="R12" s="23"/>
      <c r="S12" s="24"/>
      <c r="U12" s="25">
        <f t="shared" si="10"/>
        <v>575</v>
      </c>
      <c r="V12" s="25">
        <f t="shared" si="5"/>
        <v>620</v>
      </c>
      <c r="W12" s="25">
        <f t="shared" si="6"/>
        <v>405</v>
      </c>
      <c r="X12" s="25">
        <f t="shared" si="7"/>
        <v>695</v>
      </c>
      <c r="Y12" s="25">
        <f t="shared" si="8"/>
        <v>0</v>
      </c>
      <c r="Z12" s="25">
        <f t="shared" si="8"/>
        <v>0</v>
      </c>
      <c r="AA12" s="25">
        <f t="shared" si="8"/>
        <v>0</v>
      </c>
      <c r="AB12" s="25">
        <f t="shared" si="8"/>
        <v>0</v>
      </c>
      <c r="AD12" s="12">
        <f>IF('Men''s Epée'!$U$3=TRUE,I12,0)</f>
        <v>0</v>
      </c>
      <c r="AE12" s="12">
        <f>IF('Men''s Epée'!$V$3=TRUE,K12,0)</f>
        <v>0</v>
      </c>
      <c r="AF12" s="12">
        <f>IF('Men''s Epée'!$W$3=TRUE,M12,0)</f>
        <v>0</v>
      </c>
      <c r="AG12" s="12">
        <f>IF('Men''s Epée'!$X$3=TRUE,O12,0)</f>
        <v>0</v>
      </c>
      <c r="AH12" s="26">
        <f t="shared" si="11"/>
        <v>0</v>
      </c>
      <c r="AI12" s="26">
        <f t="shared" si="11"/>
        <v>0</v>
      </c>
      <c r="AJ12" s="26">
        <f t="shared" si="11"/>
        <v>0</v>
      </c>
      <c r="AK12" s="26">
        <f t="shared" si="11"/>
        <v>0</v>
      </c>
      <c r="AL12" s="12">
        <f t="shared" si="12"/>
        <v>0</v>
      </c>
      <c r="AN12" s="43"/>
      <c r="AO12" s="43"/>
      <c r="AP12" s="43"/>
      <c r="AQ12" s="43"/>
    </row>
    <row r="13" spans="1:43" ht="13.5">
      <c r="A13" s="16" t="str">
        <f t="shared" si="0"/>
        <v>10</v>
      </c>
      <c r="B13" s="16">
        <f t="shared" si="13"/>
      </c>
      <c r="C13" s="17" t="s">
        <v>23</v>
      </c>
      <c r="D13" s="18">
        <v>1969</v>
      </c>
      <c r="E13" s="19">
        <f t="shared" si="9"/>
        <v>1260</v>
      </c>
      <c r="F13" s="20"/>
      <c r="G13" s="21"/>
      <c r="H13" s="21">
        <v>18</v>
      </c>
      <c r="I13" s="22">
        <f t="shared" si="1"/>
        <v>410</v>
      </c>
      <c r="J13" s="21" t="s">
        <v>8</v>
      </c>
      <c r="K13" s="22">
        <f t="shared" si="2"/>
        <v>0</v>
      </c>
      <c r="L13" s="21">
        <v>32</v>
      </c>
      <c r="M13" s="22">
        <f t="shared" si="3"/>
        <v>280</v>
      </c>
      <c r="N13" s="21">
        <v>3</v>
      </c>
      <c r="O13" s="22">
        <f t="shared" si="4"/>
        <v>850</v>
      </c>
      <c r="P13" s="23">
        <v>-408.12</v>
      </c>
      <c r="Q13" s="23"/>
      <c r="R13" s="23"/>
      <c r="S13" s="24"/>
      <c r="U13" s="25">
        <f t="shared" si="10"/>
        <v>410</v>
      </c>
      <c r="V13" s="25">
        <f t="shared" si="5"/>
        <v>0</v>
      </c>
      <c r="W13" s="25">
        <f t="shared" si="6"/>
        <v>280</v>
      </c>
      <c r="X13" s="25">
        <f t="shared" si="7"/>
        <v>850</v>
      </c>
      <c r="Y13" s="25">
        <f t="shared" si="8"/>
        <v>408.12</v>
      </c>
      <c r="Z13" s="25">
        <f t="shared" si="8"/>
        <v>0</v>
      </c>
      <c r="AA13" s="25">
        <f t="shared" si="8"/>
        <v>0</v>
      </c>
      <c r="AB13" s="25">
        <f t="shared" si="8"/>
        <v>0</v>
      </c>
      <c r="AD13" s="12">
        <f>IF('Men''s Epée'!$U$3=TRUE,I13,0)</f>
        <v>0</v>
      </c>
      <c r="AE13" s="12">
        <f>IF('Men''s Epée'!$V$3=TRUE,K13,0)</f>
        <v>0</v>
      </c>
      <c r="AF13" s="12">
        <f>IF('Men''s Epée'!$W$3=TRUE,M13,0)</f>
        <v>0</v>
      </c>
      <c r="AG13" s="12">
        <f>IF('Men''s Epée'!$X$3=TRUE,O13,0)</f>
        <v>0</v>
      </c>
      <c r="AH13" s="26">
        <f t="shared" si="11"/>
        <v>0</v>
      </c>
      <c r="AI13" s="26">
        <f t="shared" si="11"/>
        <v>0</v>
      </c>
      <c r="AJ13" s="26">
        <f t="shared" si="11"/>
        <v>0</v>
      </c>
      <c r="AK13" s="26">
        <f t="shared" si="11"/>
        <v>0</v>
      </c>
      <c r="AL13" s="12">
        <f t="shared" si="12"/>
        <v>0</v>
      </c>
      <c r="AN13" s="43"/>
      <c r="AO13" s="43"/>
      <c r="AP13" s="43"/>
      <c r="AQ13" s="43"/>
    </row>
    <row r="14" spans="1:38" ht="13.5">
      <c r="A14" s="16" t="str">
        <f t="shared" si="0"/>
        <v>11</v>
      </c>
      <c r="B14" s="16">
        <f aca="true" t="shared" si="14" ref="B14:B63">TRIM(IF(D14&gt;=JuniorCutoff,"#",""))</f>
      </c>
      <c r="C14" s="17" t="s">
        <v>210</v>
      </c>
      <c r="D14" s="18">
        <v>1974</v>
      </c>
      <c r="E14" s="19">
        <f t="shared" si="9"/>
        <v>1225</v>
      </c>
      <c r="F14" s="20"/>
      <c r="G14" s="21"/>
      <c r="H14" s="21">
        <v>9</v>
      </c>
      <c r="I14" s="22">
        <f t="shared" si="1"/>
        <v>620</v>
      </c>
      <c r="J14" s="21">
        <v>15</v>
      </c>
      <c r="K14" s="22">
        <f t="shared" si="2"/>
        <v>495</v>
      </c>
      <c r="L14" s="21">
        <v>10</v>
      </c>
      <c r="M14" s="22">
        <f t="shared" si="3"/>
        <v>605</v>
      </c>
      <c r="N14" s="21">
        <v>9</v>
      </c>
      <c r="O14" s="22">
        <f t="shared" si="4"/>
        <v>535</v>
      </c>
      <c r="P14" s="23"/>
      <c r="Q14" s="23"/>
      <c r="R14" s="23"/>
      <c r="S14" s="24"/>
      <c r="U14" s="25">
        <f t="shared" si="10"/>
        <v>620</v>
      </c>
      <c r="V14" s="25">
        <f t="shared" si="5"/>
        <v>495</v>
      </c>
      <c r="W14" s="25">
        <f t="shared" si="6"/>
        <v>605</v>
      </c>
      <c r="X14" s="25">
        <f t="shared" si="7"/>
        <v>535</v>
      </c>
      <c r="Y14" s="25">
        <f t="shared" si="8"/>
        <v>0</v>
      </c>
      <c r="Z14" s="25">
        <f t="shared" si="8"/>
        <v>0</v>
      </c>
      <c r="AA14" s="25">
        <f t="shared" si="8"/>
        <v>0</v>
      </c>
      <c r="AB14" s="25">
        <f t="shared" si="8"/>
        <v>0</v>
      </c>
      <c r="AD14" s="12">
        <f>IF('Men''s Epée'!$U$3=TRUE,I14,0)</f>
        <v>0</v>
      </c>
      <c r="AE14" s="12">
        <f>IF('Men''s Epée'!$V$3=TRUE,K14,0)</f>
        <v>0</v>
      </c>
      <c r="AF14" s="12">
        <f>IF('Men''s Epée'!$W$3=TRUE,M14,0)</f>
        <v>0</v>
      </c>
      <c r="AG14" s="12">
        <f>IF('Men''s Epée'!$X$3=TRUE,O14,0)</f>
        <v>0</v>
      </c>
      <c r="AH14" s="26">
        <f t="shared" si="11"/>
        <v>0</v>
      </c>
      <c r="AI14" s="26">
        <f t="shared" si="11"/>
        <v>0</v>
      </c>
      <c r="AJ14" s="26">
        <f t="shared" si="11"/>
        <v>0</v>
      </c>
      <c r="AK14" s="26">
        <f t="shared" si="11"/>
        <v>0</v>
      </c>
      <c r="AL14" s="12">
        <f t="shared" si="12"/>
        <v>0</v>
      </c>
    </row>
    <row r="15" spans="1:38" ht="13.5">
      <c r="A15" s="16" t="str">
        <f t="shared" si="0"/>
        <v>12</v>
      </c>
      <c r="B15" s="16">
        <f t="shared" si="13"/>
      </c>
      <c r="C15" s="17" t="s">
        <v>396</v>
      </c>
      <c r="D15" s="18">
        <v>1971</v>
      </c>
      <c r="E15" s="19">
        <f t="shared" si="9"/>
        <v>1190</v>
      </c>
      <c r="F15" s="20"/>
      <c r="G15" s="21"/>
      <c r="H15" s="21" t="s">
        <v>8</v>
      </c>
      <c r="I15" s="22">
        <f t="shared" si="1"/>
        <v>0</v>
      </c>
      <c r="J15" s="21" t="s">
        <v>8</v>
      </c>
      <c r="K15" s="22">
        <f t="shared" si="2"/>
        <v>0</v>
      </c>
      <c r="L15" s="21">
        <v>3</v>
      </c>
      <c r="M15" s="22">
        <f t="shared" si="3"/>
        <v>840</v>
      </c>
      <c r="N15" s="21">
        <v>17</v>
      </c>
      <c r="O15" s="22">
        <f t="shared" si="4"/>
        <v>350</v>
      </c>
      <c r="P15" s="23"/>
      <c r="Q15" s="23"/>
      <c r="R15" s="23"/>
      <c r="S15" s="24"/>
      <c r="U15" s="25">
        <f t="shared" si="10"/>
        <v>0</v>
      </c>
      <c r="V15" s="25">
        <f t="shared" si="5"/>
        <v>0</v>
      </c>
      <c r="W15" s="25">
        <f t="shared" si="6"/>
        <v>840</v>
      </c>
      <c r="X15" s="25">
        <f t="shared" si="7"/>
        <v>350</v>
      </c>
      <c r="Y15" s="25">
        <f t="shared" si="8"/>
        <v>0</v>
      </c>
      <c r="Z15" s="25">
        <f t="shared" si="8"/>
        <v>0</v>
      </c>
      <c r="AA15" s="25">
        <f t="shared" si="8"/>
        <v>0</v>
      </c>
      <c r="AB15" s="25">
        <f t="shared" si="8"/>
        <v>0</v>
      </c>
      <c r="AD15" s="12">
        <f>IF('Men''s Epée'!$U$3=TRUE,I15,0)</f>
        <v>0</v>
      </c>
      <c r="AE15" s="12">
        <f>IF('Men''s Epée'!$V$3=TRUE,K15,0)</f>
        <v>0</v>
      </c>
      <c r="AF15" s="12">
        <f>IF('Men''s Epée'!$W$3=TRUE,M15,0)</f>
        <v>0</v>
      </c>
      <c r="AG15" s="12">
        <f>IF('Men''s Epée'!$X$3=TRUE,O15,0)</f>
        <v>0</v>
      </c>
      <c r="AH15" s="26">
        <f t="shared" si="11"/>
        <v>0</v>
      </c>
      <c r="AI15" s="26">
        <f t="shared" si="11"/>
        <v>0</v>
      </c>
      <c r="AJ15" s="26">
        <f t="shared" si="11"/>
        <v>0</v>
      </c>
      <c r="AK15" s="26">
        <f t="shared" si="11"/>
        <v>0</v>
      </c>
      <c r="AL15" s="12">
        <f t="shared" si="12"/>
        <v>0</v>
      </c>
    </row>
    <row r="16" spans="1:38" ht="13.5">
      <c r="A16" s="16" t="str">
        <f t="shared" si="0"/>
        <v>13</v>
      </c>
      <c r="B16" s="16" t="str">
        <f t="shared" si="13"/>
        <v>#</v>
      </c>
      <c r="C16" s="17" t="s">
        <v>203</v>
      </c>
      <c r="D16" s="18">
        <v>1981</v>
      </c>
      <c r="E16" s="19">
        <f t="shared" si="9"/>
        <v>1121</v>
      </c>
      <c r="F16" s="20"/>
      <c r="G16" s="21"/>
      <c r="H16" s="21">
        <v>11</v>
      </c>
      <c r="I16" s="22">
        <f t="shared" si="1"/>
        <v>590</v>
      </c>
      <c r="J16" s="21">
        <v>16</v>
      </c>
      <c r="K16" s="22">
        <f t="shared" si="2"/>
        <v>480</v>
      </c>
      <c r="L16" s="21">
        <v>21</v>
      </c>
      <c r="M16" s="22">
        <f t="shared" si="3"/>
        <v>395</v>
      </c>
      <c r="N16" s="21">
        <v>11</v>
      </c>
      <c r="O16" s="22">
        <f t="shared" si="4"/>
        <v>531</v>
      </c>
      <c r="P16" s="23"/>
      <c r="Q16" s="23"/>
      <c r="R16" s="23"/>
      <c r="S16" s="24"/>
      <c r="U16" s="25">
        <f t="shared" si="10"/>
        <v>590</v>
      </c>
      <c r="V16" s="25">
        <f t="shared" si="5"/>
        <v>480</v>
      </c>
      <c r="W16" s="25">
        <f t="shared" si="6"/>
        <v>395</v>
      </c>
      <c r="X16" s="25">
        <f t="shared" si="7"/>
        <v>531</v>
      </c>
      <c r="Y16" s="25">
        <f t="shared" si="8"/>
        <v>0</v>
      </c>
      <c r="Z16" s="25">
        <f t="shared" si="8"/>
        <v>0</v>
      </c>
      <c r="AA16" s="25">
        <f t="shared" si="8"/>
        <v>0</v>
      </c>
      <c r="AB16" s="25">
        <f t="shared" si="8"/>
        <v>0</v>
      </c>
      <c r="AD16" s="12">
        <f>IF('Men''s Epée'!$U$3=TRUE,I16,0)</f>
        <v>0</v>
      </c>
      <c r="AE16" s="12">
        <f>IF('Men''s Epée'!$V$3=TRUE,K16,0)</f>
        <v>0</v>
      </c>
      <c r="AF16" s="12">
        <f>IF('Men''s Epée'!$W$3=TRUE,M16,0)</f>
        <v>0</v>
      </c>
      <c r="AG16" s="12">
        <f>IF('Men''s Epée'!$X$3=TRUE,O16,0)</f>
        <v>0</v>
      </c>
      <c r="AH16" s="26">
        <f t="shared" si="11"/>
        <v>0</v>
      </c>
      <c r="AI16" s="26">
        <f t="shared" si="11"/>
        <v>0</v>
      </c>
      <c r="AJ16" s="26">
        <f t="shared" si="11"/>
        <v>0</v>
      </c>
      <c r="AK16" s="26">
        <f t="shared" si="11"/>
        <v>0</v>
      </c>
      <c r="AL16" s="12">
        <f t="shared" si="12"/>
        <v>0</v>
      </c>
    </row>
    <row r="17" spans="1:38" ht="13.5">
      <c r="A17" s="16" t="str">
        <f t="shared" si="0"/>
        <v>14</v>
      </c>
      <c r="B17" s="16">
        <f t="shared" si="13"/>
      </c>
      <c r="C17" s="17" t="s">
        <v>28</v>
      </c>
      <c r="D17" s="18">
        <v>1968</v>
      </c>
      <c r="E17" s="19">
        <f t="shared" si="9"/>
        <v>980</v>
      </c>
      <c r="F17" s="20"/>
      <c r="G17" s="21"/>
      <c r="H17" s="21">
        <v>7</v>
      </c>
      <c r="I17" s="22">
        <f t="shared" si="1"/>
        <v>715</v>
      </c>
      <c r="J17" s="21">
        <v>35</v>
      </c>
      <c r="K17" s="22">
        <f t="shared" si="2"/>
        <v>265</v>
      </c>
      <c r="L17" s="21">
        <v>47</v>
      </c>
      <c r="M17" s="22">
        <f t="shared" si="3"/>
        <v>205</v>
      </c>
      <c r="N17" s="21" t="s">
        <v>8</v>
      </c>
      <c r="O17" s="22">
        <f t="shared" si="4"/>
        <v>0</v>
      </c>
      <c r="P17" s="23"/>
      <c r="Q17" s="23"/>
      <c r="R17" s="23"/>
      <c r="S17" s="24"/>
      <c r="U17" s="25">
        <f t="shared" si="10"/>
        <v>715</v>
      </c>
      <c r="V17" s="25">
        <f t="shared" si="5"/>
        <v>265</v>
      </c>
      <c r="W17" s="25">
        <f t="shared" si="6"/>
        <v>205</v>
      </c>
      <c r="X17" s="25">
        <f t="shared" si="7"/>
        <v>0</v>
      </c>
      <c r="Y17" s="25">
        <f t="shared" si="8"/>
        <v>0</v>
      </c>
      <c r="Z17" s="25">
        <f t="shared" si="8"/>
        <v>0</v>
      </c>
      <c r="AA17" s="25">
        <f t="shared" si="8"/>
        <v>0</v>
      </c>
      <c r="AB17" s="25">
        <f t="shared" si="8"/>
        <v>0</v>
      </c>
      <c r="AD17" s="12">
        <f>IF('Men''s Epée'!$U$3=TRUE,I17,0)</f>
        <v>0</v>
      </c>
      <c r="AE17" s="12">
        <f>IF('Men''s Epée'!$V$3=TRUE,K17,0)</f>
        <v>0</v>
      </c>
      <c r="AF17" s="12">
        <f>IF('Men''s Epée'!$W$3=TRUE,M17,0)</f>
        <v>0</v>
      </c>
      <c r="AG17" s="12">
        <f>IF('Men''s Epée'!$X$3=TRUE,O17,0)</f>
        <v>0</v>
      </c>
      <c r="AH17" s="26">
        <f t="shared" si="11"/>
        <v>0</v>
      </c>
      <c r="AI17" s="26">
        <f t="shared" si="11"/>
        <v>0</v>
      </c>
      <c r="AJ17" s="26">
        <f t="shared" si="11"/>
        <v>0</v>
      </c>
      <c r="AK17" s="26">
        <f t="shared" si="11"/>
        <v>0</v>
      </c>
      <c r="AL17" s="12">
        <f t="shared" si="12"/>
        <v>0</v>
      </c>
    </row>
    <row r="18" spans="1:38" ht="13.5">
      <c r="A18" s="16" t="str">
        <f t="shared" si="0"/>
        <v>15</v>
      </c>
      <c r="B18" s="16">
        <f t="shared" si="13"/>
      </c>
      <c r="C18" s="17" t="s">
        <v>318</v>
      </c>
      <c r="D18" s="18">
        <v>1968</v>
      </c>
      <c r="E18" s="19">
        <f t="shared" si="9"/>
        <v>936</v>
      </c>
      <c r="F18" s="20"/>
      <c r="G18" s="21"/>
      <c r="H18" s="21">
        <v>28</v>
      </c>
      <c r="I18" s="22">
        <f t="shared" si="1"/>
        <v>300</v>
      </c>
      <c r="J18" s="21">
        <v>11</v>
      </c>
      <c r="K18" s="22">
        <f t="shared" si="2"/>
        <v>590</v>
      </c>
      <c r="L18" s="21" t="s">
        <v>8</v>
      </c>
      <c r="M18" s="22">
        <f t="shared" si="3"/>
        <v>0</v>
      </c>
      <c r="N18" s="21">
        <v>19</v>
      </c>
      <c r="O18" s="22">
        <f t="shared" si="4"/>
        <v>346</v>
      </c>
      <c r="P18" s="23"/>
      <c r="Q18" s="23"/>
      <c r="R18" s="23"/>
      <c r="S18" s="24"/>
      <c r="U18" s="25">
        <f t="shared" si="10"/>
        <v>300</v>
      </c>
      <c r="V18" s="25">
        <f t="shared" si="5"/>
        <v>590</v>
      </c>
      <c r="W18" s="25">
        <f t="shared" si="6"/>
        <v>0</v>
      </c>
      <c r="X18" s="25">
        <f t="shared" si="7"/>
        <v>346</v>
      </c>
      <c r="Y18" s="25">
        <f t="shared" si="8"/>
        <v>0</v>
      </c>
      <c r="Z18" s="25">
        <f t="shared" si="8"/>
        <v>0</v>
      </c>
      <c r="AA18" s="25">
        <f t="shared" si="8"/>
        <v>0</v>
      </c>
      <c r="AB18" s="25">
        <f t="shared" si="8"/>
        <v>0</v>
      </c>
      <c r="AD18" s="12">
        <f>IF('Men''s Epée'!$U$3=TRUE,I18,0)</f>
        <v>0</v>
      </c>
      <c r="AE18" s="12">
        <f>IF('Men''s Epée'!$V$3=TRUE,K18,0)</f>
        <v>0</v>
      </c>
      <c r="AF18" s="12">
        <f>IF('Men''s Epée'!$W$3=TRUE,M18,0)</f>
        <v>0</v>
      </c>
      <c r="AG18" s="12">
        <f>IF('Men''s Epée'!$X$3=TRUE,O18,0)</f>
        <v>0</v>
      </c>
      <c r="AH18" s="26">
        <f t="shared" si="11"/>
        <v>0</v>
      </c>
      <c r="AI18" s="26">
        <f t="shared" si="11"/>
        <v>0</v>
      </c>
      <c r="AJ18" s="26">
        <f t="shared" si="11"/>
        <v>0</v>
      </c>
      <c r="AK18" s="26">
        <f t="shared" si="11"/>
        <v>0</v>
      </c>
      <c r="AL18" s="12">
        <f t="shared" si="12"/>
        <v>0</v>
      </c>
    </row>
    <row r="19" spans="1:38" ht="13.5">
      <c r="A19" s="16" t="str">
        <f t="shared" si="0"/>
        <v>16</v>
      </c>
      <c r="B19" s="16" t="str">
        <f t="shared" si="13"/>
        <v>#</v>
      </c>
      <c r="C19" s="17" t="s">
        <v>204</v>
      </c>
      <c r="D19" s="18">
        <v>1983</v>
      </c>
      <c r="E19" s="19">
        <f t="shared" si="9"/>
        <v>923</v>
      </c>
      <c r="F19" s="20"/>
      <c r="G19" s="21"/>
      <c r="H19" s="21" t="s">
        <v>8</v>
      </c>
      <c r="I19" s="22">
        <f t="shared" si="1"/>
        <v>0</v>
      </c>
      <c r="J19" s="21">
        <v>17.5</v>
      </c>
      <c r="K19" s="22">
        <f t="shared" si="2"/>
        <v>412.5</v>
      </c>
      <c r="L19" s="21">
        <v>14</v>
      </c>
      <c r="M19" s="22">
        <f t="shared" si="3"/>
        <v>510</v>
      </c>
      <c r="N19" s="21" t="s">
        <v>8</v>
      </c>
      <c r="O19" s="22">
        <f t="shared" si="4"/>
        <v>0</v>
      </c>
      <c r="P19" s="23"/>
      <c r="Q19" s="23"/>
      <c r="R19" s="23"/>
      <c r="S19" s="24"/>
      <c r="U19" s="25">
        <f t="shared" si="10"/>
        <v>0</v>
      </c>
      <c r="V19" s="25">
        <f t="shared" si="5"/>
        <v>412.5</v>
      </c>
      <c r="W19" s="25">
        <f t="shared" si="6"/>
        <v>510</v>
      </c>
      <c r="X19" s="25">
        <f t="shared" si="7"/>
        <v>0</v>
      </c>
      <c r="Y19" s="25">
        <f t="shared" si="8"/>
        <v>0</v>
      </c>
      <c r="Z19" s="25">
        <f t="shared" si="8"/>
        <v>0</v>
      </c>
      <c r="AA19" s="25">
        <f t="shared" si="8"/>
        <v>0</v>
      </c>
      <c r="AB19" s="25">
        <f t="shared" si="8"/>
        <v>0</v>
      </c>
      <c r="AD19" s="12">
        <f>IF('Men''s Epée'!$U$3=TRUE,I19,0)</f>
        <v>0</v>
      </c>
      <c r="AE19" s="12">
        <f>IF('Men''s Epée'!$V$3=TRUE,K19,0)</f>
        <v>0</v>
      </c>
      <c r="AF19" s="12">
        <f>IF('Men''s Epée'!$W$3=TRUE,M19,0)</f>
        <v>0</v>
      </c>
      <c r="AG19" s="12">
        <f>IF('Men''s Epée'!$X$3=TRUE,O19,0)</f>
        <v>0</v>
      </c>
      <c r="AH19" s="26">
        <f t="shared" si="11"/>
        <v>0</v>
      </c>
      <c r="AI19" s="26">
        <f t="shared" si="11"/>
        <v>0</v>
      </c>
      <c r="AJ19" s="26">
        <f t="shared" si="11"/>
        <v>0</v>
      </c>
      <c r="AK19" s="26">
        <f t="shared" si="11"/>
        <v>0</v>
      </c>
      <c r="AL19" s="12">
        <f t="shared" si="12"/>
        <v>0</v>
      </c>
    </row>
    <row r="20" spans="1:38" ht="13.5">
      <c r="A20" s="16" t="str">
        <f t="shared" si="0"/>
        <v>17</v>
      </c>
      <c r="B20" s="16">
        <f t="shared" si="13"/>
      </c>
      <c r="C20" s="17" t="s">
        <v>410</v>
      </c>
      <c r="D20" s="18">
        <v>1979</v>
      </c>
      <c r="E20" s="19">
        <f t="shared" si="9"/>
        <v>911</v>
      </c>
      <c r="F20" s="20"/>
      <c r="G20" s="21"/>
      <c r="H20" s="21" t="s">
        <v>8</v>
      </c>
      <c r="I20" s="22">
        <f t="shared" si="1"/>
        <v>0</v>
      </c>
      <c r="J20" s="21" t="s">
        <v>8</v>
      </c>
      <c r="K20" s="22">
        <f t="shared" si="2"/>
        <v>0</v>
      </c>
      <c r="L20" s="21">
        <v>12</v>
      </c>
      <c r="M20" s="22">
        <f t="shared" si="3"/>
        <v>575</v>
      </c>
      <c r="N20" s="21">
        <v>24</v>
      </c>
      <c r="O20" s="22">
        <f t="shared" si="4"/>
        <v>336</v>
      </c>
      <c r="P20" s="23"/>
      <c r="Q20" s="23"/>
      <c r="R20" s="23"/>
      <c r="S20" s="24"/>
      <c r="U20" s="25">
        <f t="shared" si="10"/>
        <v>0</v>
      </c>
      <c r="V20" s="25">
        <f t="shared" si="5"/>
        <v>0</v>
      </c>
      <c r="W20" s="25">
        <f t="shared" si="6"/>
        <v>575</v>
      </c>
      <c r="X20" s="25">
        <f t="shared" si="7"/>
        <v>336</v>
      </c>
      <c r="Y20" s="25">
        <f t="shared" si="8"/>
        <v>0</v>
      </c>
      <c r="Z20" s="25">
        <f t="shared" si="8"/>
        <v>0</v>
      </c>
      <c r="AA20" s="25">
        <f t="shared" si="8"/>
        <v>0</v>
      </c>
      <c r="AB20" s="25">
        <f t="shared" si="8"/>
        <v>0</v>
      </c>
      <c r="AD20" s="12">
        <f>IF('Men''s Epée'!$U$3=TRUE,I20,0)</f>
        <v>0</v>
      </c>
      <c r="AE20" s="12">
        <f>IF('Men''s Epée'!$V$3=TRUE,K20,0)</f>
        <v>0</v>
      </c>
      <c r="AF20" s="12">
        <f>IF('Men''s Epée'!$W$3=TRUE,M20,0)</f>
        <v>0</v>
      </c>
      <c r="AG20" s="12">
        <f>IF('Men''s Epée'!$X$3=TRUE,O20,0)</f>
        <v>0</v>
      </c>
      <c r="AH20" s="26">
        <f t="shared" si="11"/>
        <v>0</v>
      </c>
      <c r="AI20" s="26">
        <f t="shared" si="11"/>
        <v>0</v>
      </c>
      <c r="AJ20" s="26">
        <f t="shared" si="11"/>
        <v>0</v>
      </c>
      <c r="AK20" s="26">
        <f t="shared" si="11"/>
        <v>0</v>
      </c>
      <c r="AL20" s="12">
        <f t="shared" si="12"/>
        <v>0</v>
      </c>
    </row>
    <row r="21" spans="1:38" ht="13.5">
      <c r="A21" s="16" t="str">
        <f t="shared" si="0"/>
        <v>18</v>
      </c>
      <c r="B21" s="16">
        <f t="shared" si="13"/>
      </c>
      <c r="C21" s="17" t="s">
        <v>18</v>
      </c>
      <c r="D21" s="18">
        <v>1963</v>
      </c>
      <c r="E21" s="19">
        <f t="shared" si="9"/>
        <v>905</v>
      </c>
      <c r="F21" s="20"/>
      <c r="G21" s="21"/>
      <c r="H21" s="21">
        <v>19</v>
      </c>
      <c r="I21" s="22">
        <f t="shared" si="1"/>
        <v>405</v>
      </c>
      <c r="J21" s="21" t="s">
        <v>8</v>
      </c>
      <c r="K21" s="22">
        <f t="shared" si="2"/>
        <v>0</v>
      </c>
      <c r="L21" s="21" t="s">
        <v>8</v>
      </c>
      <c r="M21" s="22">
        <f t="shared" si="3"/>
        <v>0</v>
      </c>
      <c r="N21" s="21">
        <v>16</v>
      </c>
      <c r="O21" s="22">
        <f t="shared" si="4"/>
        <v>500</v>
      </c>
      <c r="P21" s="23"/>
      <c r="Q21" s="23"/>
      <c r="R21" s="23"/>
      <c r="S21" s="24"/>
      <c r="U21" s="25">
        <f t="shared" si="10"/>
        <v>405</v>
      </c>
      <c r="V21" s="25">
        <f t="shared" si="5"/>
        <v>0</v>
      </c>
      <c r="W21" s="25">
        <f t="shared" si="6"/>
        <v>0</v>
      </c>
      <c r="X21" s="25">
        <f t="shared" si="7"/>
        <v>500</v>
      </c>
      <c r="Y21" s="25">
        <f t="shared" si="8"/>
        <v>0</v>
      </c>
      <c r="Z21" s="25">
        <f t="shared" si="8"/>
        <v>0</v>
      </c>
      <c r="AA21" s="25">
        <f t="shared" si="8"/>
        <v>0</v>
      </c>
      <c r="AB21" s="25">
        <f t="shared" si="8"/>
        <v>0</v>
      </c>
      <c r="AD21" s="12">
        <f>IF('Men''s Epée'!$U$3=TRUE,I21,0)</f>
        <v>0</v>
      </c>
      <c r="AE21" s="12">
        <f>IF('Men''s Epée'!$V$3=TRUE,K21,0)</f>
        <v>0</v>
      </c>
      <c r="AF21" s="12">
        <f>IF('Men''s Epée'!$W$3=TRUE,M21,0)</f>
        <v>0</v>
      </c>
      <c r="AG21" s="12">
        <f>IF('Men''s Epée'!$X$3=TRUE,O21,0)</f>
        <v>0</v>
      </c>
      <c r="AH21" s="26">
        <f t="shared" si="11"/>
        <v>0</v>
      </c>
      <c r="AI21" s="26">
        <f t="shared" si="11"/>
        <v>0</v>
      </c>
      <c r="AJ21" s="26">
        <f t="shared" si="11"/>
        <v>0</v>
      </c>
      <c r="AK21" s="26">
        <f t="shared" si="11"/>
        <v>0</v>
      </c>
      <c r="AL21" s="12">
        <f t="shared" si="12"/>
        <v>0</v>
      </c>
    </row>
    <row r="22" spans="1:38" ht="13.5">
      <c r="A22" s="16" t="str">
        <f t="shared" si="0"/>
        <v>19</v>
      </c>
      <c r="B22" s="16">
        <f t="shared" si="13"/>
      </c>
      <c r="C22" s="17" t="s">
        <v>16</v>
      </c>
      <c r="D22" s="18">
        <v>1947</v>
      </c>
      <c r="E22" s="19">
        <f t="shared" si="9"/>
        <v>896</v>
      </c>
      <c r="F22" s="20"/>
      <c r="G22" s="21"/>
      <c r="H22" s="21">
        <v>26.5</v>
      </c>
      <c r="I22" s="22">
        <f t="shared" si="1"/>
        <v>307.5</v>
      </c>
      <c r="J22" s="21">
        <v>22</v>
      </c>
      <c r="K22" s="22">
        <f t="shared" si="2"/>
        <v>390</v>
      </c>
      <c r="L22" s="21">
        <v>33</v>
      </c>
      <c r="M22" s="22">
        <f t="shared" si="3"/>
        <v>275</v>
      </c>
      <c r="N22" s="21">
        <v>13</v>
      </c>
      <c r="O22" s="22">
        <f t="shared" si="4"/>
        <v>506</v>
      </c>
      <c r="P22" s="23"/>
      <c r="Q22" s="23"/>
      <c r="R22" s="23"/>
      <c r="S22" s="24"/>
      <c r="U22" s="25">
        <f t="shared" si="10"/>
        <v>307.5</v>
      </c>
      <c r="V22" s="25">
        <f t="shared" si="5"/>
        <v>390</v>
      </c>
      <c r="W22" s="25">
        <f t="shared" si="6"/>
        <v>275</v>
      </c>
      <c r="X22" s="25">
        <f t="shared" si="7"/>
        <v>506</v>
      </c>
      <c r="Y22" s="25">
        <f t="shared" si="8"/>
        <v>0</v>
      </c>
      <c r="Z22" s="25">
        <f t="shared" si="8"/>
        <v>0</v>
      </c>
      <c r="AA22" s="25">
        <f t="shared" si="8"/>
        <v>0</v>
      </c>
      <c r="AB22" s="25">
        <f t="shared" si="8"/>
        <v>0</v>
      </c>
      <c r="AD22" s="12">
        <f>IF('Men''s Epée'!$U$3=TRUE,I22,0)</f>
        <v>0</v>
      </c>
      <c r="AE22" s="12">
        <f>IF('Men''s Epée'!$V$3=TRUE,K22,0)</f>
        <v>0</v>
      </c>
      <c r="AF22" s="12">
        <f>IF('Men''s Epée'!$W$3=TRUE,M22,0)</f>
        <v>0</v>
      </c>
      <c r="AG22" s="12">
        <f>IF('Men''s Epée'!$X$3=TRUE,O22,0)</f>
        <v>0</v>
      </c>
      <c r="AH22" s="26">
        <f t="shared" si="11"/>
        <v>0</v>
      </c>
      <c r="AI22" s="26">
        <f t="shared" si="11"/>
        <v>0</v>
      </c>
      <c r="AJ22" s="26">
        <f t="shared" si="11"/>
        <v>0</v>
      </c>
      <c r="AK22" s="26">
        <f t="shared" si="11"/>
        <v>0</v>
      </c>
      <c r="AL22" s="12">
        <f t="shared" si="12"/>
        <v>0</v>
      </c>
    </row>
    <row r="23" spans="1:38" ht="13.5">
      <c r="A23" s="16" t="str">
        <f t="shared" si="0"/>
        <v>20</v>
      </c>
      <c r="B23" s="16">
        <f t="shared" si="13"/>
      </c>
      <c r="C23" s="17" t="s">
        <v>24</v>
      </c>
      <c r="D23" s="18">
        <v>1976</v>
      </c>
      <c r="E23" s="19">
        <f t="shared" si="9"/>
        <v>878</v>
      </c>
      <c r="F23" s="20"/>
      <c r="G23" s="21"/>
      <c r="H23" s="21" t="s">
        <v>8</v>
      </c>
      <c r="I23" s="22">
        <f t="shared" si="1"/>
        <v>0</v>
      </c>
      <c r="J23" s="21">
        <v>12</v>
      </c>
      <c r="K23" s="22">
        <f t="shared" si="2"/>
        <v>575</v>
      </c>
      <c r="L23" s="21">
        <v>27.5</v>
      </c>
      <c r="M23" s="22">
        <f t="shared" si="3"/>
        <v>302.5</v>
      </c>
      <c r="N23" s="21" t="s">
        <v>8</v>
      </c>
      <c r="O23" s="22">
        <f t="shared" si="4"/>
        <v>0</v>
      </c>
      <c r="P23" s="23"/>
      <c r="Q23" s="23"/>
      <c r="R23" s="23"/>
      <c r="S23" s="24"/>
      <c r="U23" s="25">
        <f t="shared" si="10"/>
        <v>0</v>
      </c>
      <c r="V23" s="25">
        <f t="shared" si="5"/>
        <v>575</v>
      </c>
      <c r="W23" s="25">
        <f t="shared" si="6"/>
        <v>302.5</v>
      </c>
      <c r="X23" s="25">
        <f t="shared" si="7"/>
        <v>0</v>
      </c>
      <c r="Y23" s="25">
        <f t="shared" si="8"/>
        <v>0</v>
      </c>
      <c r="Z23" s="25">
        <f t="shared" si="8"/>
        <v>0</v>
      </c>
      <c r="AA23" s="25">
        <f t="shared" si="8"/>
        <v>0</v>
      </c>
      <c r="AB23" s="25">
        <f t="shared" si="8"/>
        <v>0</v>
      </c>
      <c r="AD23" s="12">
        <f>IF('Men''s Epée'!$U$3=TRUE,I23,0)</f>
        <v>0</v>
      </c>
      <c r="AE23" s="12">
        <f>IF('Men''s Epée'!$V$3=TRUE,K23,0)</f>
        <v>0</v>
      </c>
      <c r="AF23" s="12">
        <f>IF('Men''s Epée'!$W$3=TRUE,M23,0)</f>
        <v>0</v>
      </c>
      <c r="AG23" s="12">
        <f>IF('Men''s Epée'!$X$3=TRUE,O23,0)</f>
        <v>0</v>
      </c>
      <c r="AH23" s="26">
        <f t="shared" si="11"/>
        <v>0</v>
      </c>
      <c r="AI23" s="26">
        <f t="shared" si="11"/>
        <v>0</v>
      </c>
      <c r="AJ23" s="26">
        <f t="shared" si="11"/>
        <v>0</v>
      </c>
      <c r="AK23" s="26">
        <f t="shared" si="11"/>
        <v>0</v>
      </c>
      <c r="AL23" s="12">
        <f t="shared" si="12"/>
        <v>0</v>
      </c>
    </row>
    <row r="24" spans="1:38" ht="13.5">
      <c r="A24" s="16" t="str">
        <f t="shared" si="0"/>
        <v>21</v>
      </c>
      <c r="B24" s="16">
        <f>TRIM(IF(D24&gt;=JuniorCutoff,"#",""))</f>
      </c>
      <c r="C24" s="17" t="s">
        <v>179</v>
      </c>
      <c r="D24" s="18">
        <v>1973</v>
      </c>
      <c r="E24" s="19">
        <f t="shared" si="9"/>
        <v>844</v>
      </c>
      <c r="F24" s="20"/>
      <c r="G24" s="21"/>
      <c r="H24" s="21">
        <v>25</v>
      </c>
      <c r="I24" s="22">
        <f t="shared" si="1"/>
        <v>315</v>
      </c>
      <c r="J24" s="21" t="s">
        <v>8</v>
      </c>
      <c r="K24" s="22">
        <f t="shared" si="2"/>
        <v>0</v>
      </c>
      <c r="L24" s="21" t="s">
        <v>8</v>
      </c>
      <c r="M24" s="22">
        <f t="shared" si="3"/>
        <v>0</v>
      </c>
      <c r="N24" s="21">
        <v>12</v>
      </c>
      <c r="O24" s="22">
        <f t="shared" si="4"/>
        <v>529</v>
      </c>
      <c r="P24" s="23"/>
      <c r="Q24" s="23"/>
      <c r="R24" s="23"/>
      <c r="S24" s="24"/>
      <c r="U24" s="25">
        <f t="shared" si="10"/>
        <v>315</v>
      </c>
      <c r="V24" s="25">
        <f t="shared" si="5"/>
        <v>0</v>
      </c>
      <c r="W24" s="25">
        <f t="shared" si="6"/>
        <v>0</v>
      </c>
      <c r="X24" s="25">
        <f t="shared" si="7"/>
        <v>529</v>
      </c>
      <c r="Y24" s="25">
        <f t="shared" si="8"/>
        <v>0</v>
      </c>
      <c r="Z24" s="25">
        <f t="shared" si="8"/>
        <v>0</v>
      </c>
      <c r="AA24" s="25">
        <f t="shared" si="8"/>
        <v>0</v>
      </c>
      <c r="AB24" s="25">
        <f t="shared" si="8"/>
        <v>0</v>
      </c>
      <c r="AD24" s="12">
        <f>IF('Men''s Epée'!$U$3=TRUE,I24,0)</f>
        <v>0</v>
      </c>
      <c r="AE24" s="12">
        <f>IF('Men''s Epée'!$V$3=TRUE,K24,0)</f>
        <v>0</v>
      </c>
      <c r="AF24" s="12">
        <f>IF('Men''s Epée'!$W$3=TRUE,M24,0)</f>
        <v>0</v>
      </c>
      <c r="AG24" s="12">
        <f>IF('Men''s Epée'!$X$3=TRUE,O24,0)</f>
        <v>0</v>
      </c>
      <c r="AH24" s="26">
        <f t="shared" si="11"/>
        <v>0</v>
      </c>
      <c r="AI24" s="26">
        <f t="shared" si="11"/>
        <v>0</v>
      </c>
      <c r="AJ24" s="26">
        <f t="shared" si="11"/>
        <v>0</v>
      </c>
      <c r="AK24" s="26">
        <f t="shared" si="11"/>
        <v>0</v>
      </c>
      <c r="AL24" s="12">
        <f t="shared" si="12"/>
        <v>0</v>
      </c>
    </row>
    <row r="25" spans="1:38" ht="13.5">
      <c r="A25" s="16" t="str">
        <f t="shared" si="0"/>
        <v>22</v>
      </c>
      <c r="B25" s="16">
        <f t="shared" si="13"/>
      </c>
      <c r="C25" s="17" t="s">
        <v>15</v>
      </c>
      <c r="D25" s="18">
        <v>1957</v>
      </c>
      <c r="E25" s="19">
        <f t="shared" si="9"/>
        <v>804</v>
      </c>
      <c r="F25" s="20"/>
      <c r="G25" s="21"/>
      <c r="H25" s="21">
        <v>29</v>
      </c>
      <c r="I25" s="22">
        <f t="shared" si="1"/>
        <v>295</v>
      </c>
      <c r="J25" s="21">
        <v>28</v>
      </c>
      <c r="K25" s="22">
        <f t="shared" si="2"/>
        <v>300</v>
      </c>
      <c r="L25" s="21" t="s">
        <v>8</v>
      </c>
      <c r="M25" s="22">
        <f t="shared" si="3"/>
        <v>0</v>
      </c>
      <c r="N25" s="21">
        <v>14</v>
      </c>
      <c r="O25" s="22">
        <f t="shared" si="4"/>
        <v>504</v>
      </c>
      <c r="P25" s="23"/>
      <c r="Q25" s="23"/>
      <c r="R25" s="23"/>
      <c r="S25" s="24"/>
      <c r="U25" s="25">
        <f t="shared" si="10"/>
        <v>295</v>
      </c>
      <c r="V25" s="25">
        <f t="shared" si="5"/>
        <v>300</v>
      </c>
      <c r="W25" s="25">
        <f t="shared" si="6"/>
        <v>0</v>
      </c>
      <c r="X25" s="25">
        <f t="shared" si="7"/>
        <v>504</v>
      </c>
      <c r="Y25" s="25">
        <f t="shared" si="8"/>
        <v>0</v>
      </c>
      <c r="Z25" s="25">
        <f t="shared" si="8"/>
        <v>0</v>
      </c>
      <c r="AA25" s="25">
        <f t="shared" si="8"/>
        <v>0</v>
      </c>
      <c r="AB25" s="25">
        <f t="shared" si="8"/>
        <v>0</v>
      </c>
      <c r="AD25" s="12">
        <f>IF('Men''s Epée'!$U$3=TRUE,I25,0)</f>
        <v>0</v>
      </c>
      <c r="AE25" s="12">
        <f>IF('Men''s Epée'!$V$3=TRUE,K25,0)</f>
        <v>0</v>
      </c>
      <c r="AF25" s="12">
        <f>IF('Men''s Epée'!$W$3=TRUE,M25,0)</f>
        <v>0</v>
      </c>
      <c r="AG25" s="12">
        <f>IF('Men''s Epée'!$X$3=TRUE,O25,0)</f>
        <v>0</v>
      </c>
      <c r="AH25" s="26">
        <f t="shared" si="11"/>
        <v>0</v>
      </c>
      <c r="AI25" s="26">
        <f t="shared" si="11"/>
        <v>0</v>
      </c>
      <c r="AJ25" s="26">
        <f t="shared" si="11"/>
        <v>0</v>
      </c>
      <c r="AK25" s="26">
        <f t="shared" si="11"/>
        <v>0</v>
      </c>
      <c r="AL25" s="12">
        <f t="shared" si="12"/>
        <v>0</v>
      </c>
    </row>
    <row r="26" spans="1:38" ht="13.5">
      <c r="A26" s="16" t="str">
        <f t="shared" si="0"/>
        <v>23</v>
      </c>
      <c r="B26" s="16" t="str">
        <f>TRIM(IF(D26&gt;=JuniorCutoff,"#",""))</f>
        <v>#</v>
      </c>
      <c r="C26" s="17" t="s">
        <v>387</v>
      </c>
      <c r="D26" s="18">
        <v>1981</v>
      </c>
      <c r="E26" s="19">
        <f t="shared" si="9"/>
        <v>790</v>
      </c>
      <c r="F26" s="20"/>
      <c r="G26" s="21"/>
      <c r="H26" s="21">
        <v>14</v>
      </c>
      <c r="I26" s="22">
        <f t="shared" si="1"/>
        <v>510</v>
      </c>
      <c r="J26" s="21">
        <v>32</v>
      </c>
      <c r="K26" s="22">
        <f t="shared" si="2"/>
        <v>280</v>
      </c>
      <c r="L26" s="21" t="s">
        <v>8</v>
      </c>
      <c r="M26" s="22">
        <f t="shared" si="3"/>
        <v>0</v>
      </c>
      <c r="N26" s="21" t="s">
        <v>8</v>
      </c>
      <c r="O26" s="22">
        <f t="shared" si="4"/>
        <v>0</v>
      </c>
      <c r="P26" s="23"/>
      <c r="Q26" s="23"/>
      <c r="R26" s="23"/>
      <c r="S26" s="24"/>
      <c r="U26" s="25">
        <f t="shared" si="10"/>
        <v>510</v>
      </c>
      <c r="V26" s="25">
        <f t="shared" si="5"/>
        <v>280</v>
      </c>
      <c r="W26" s="25">
        <f t="shared" si="6"/>
        <v>0</v>
      </c>
      <c r="X26" s="25">
        <f t="shared" si="7"/>
        <v>0</v>
      </c>
      <c r="Y26" s="25">
        <f t="shared" si="8"/>
        <v>0</v>
      </c>
      <c r="Z26" s="25">
        <f t="shared" si="8"/>
        <v>0</v>
      </c>
      <c r="AA26" s="25">
        <f t="shared" si="8"/>
        <v>0</v>
      </c>
      <c r="AB26" s="25">
        <f t="shared" si="8"/>
        <v>0</v>
      </c>
      <c r="AD26" s="12">
        <f>IF('Men''s Epée'!$U$3=TRUE,I26,0)</f>
        <v>0</v>
      </c>
      <c r="AE26" s="12">
        <f>IF('Men''s Epée'!$V$3=TRUE,K26,0)</f>
        <v>0</v>
      </c>
      <c r="AF26" s="12">
        <f>IF('Men''s Epée'!$W$3=TRUE,M26,0)</f>
        <v>0</v>
      </c>
      <c r="AG26" s="12">
        <f>IF('Men''s Epée'!$X$3=TRUE,O26,0)</f>
        <v>0</v>
      </c>
      <c r="AH26" s="26">
        <f t="shared" si="11"/>
        <v>0</v>
      </c>
      <c r="AI26" s="26">
        <f t="shared" si="11"/>
        <v>0</v>
      </c>
      <c r="AJ26" s="26">
        <f t="shared" si="11"/>
        <v>0</v>
      </c>
      <c r="AK26" s="26">
        <f t="shared" si="11"/>
        <v>0</v>
      </c>
      <c r="AL26" s="12">
        <f t="shared" si="12"/>
        <v>0</v>
      </c>
    </row>
    <row r="27" spans="1:38" ht="13.5">
      <c r="A27" s="16" t="str">
        <f t="shared" si="0"/>
        <v>24</v>
      </c>
      <c r="B27" s="16">
        <f t="shared" si="13"/>
      </c>
      <c r="C27" s="17" t="s">
        <v>25</v>
      </c>
      <c r="D27" s="18">
        <v>1976</v>
      </c>
      <c r="E27" s="19">
        <f t="shared" si="9"/>
        <v>783</v>
      </c>
      <c r="F27" s="20"/>
      <c r="G27" s="21"/>
      <c r="H27" s="21">
        <v>26.5</v>
      </c>
      <c r="I27" s="22">
        <f t="shared" si="1"/>
        <v>307.5</v>
      </c>
      <c r="J27" s="21">
        <v>20.5</v>
      </c>
      <c r="K27" s="22">
        <f t="shared" si="2"/>
        <v>397.5</v>
      </c>
      <c r="L27" s="21">
        <v>23</v>
      </c>
      <c r="M27" s="22">
        <f t="shared" si="3"/>
        <v>385</v>
      </c>
      <c r="N27" s="21">
        <v>28</v>
      </c>
      <c r="O27" s="22">
        <f t="shared" si="4"/>
        <v>283</v>
      </c>
      <c r="P27" s="23"/>
      <c r="Q27" s="23"/>
      <c r="R27" s="23"/>
      <c r="S27" s="24"/>
      <c r="U27" s="25">
        <f>I27</f>
        <v>307.5</v>
      </c>
      <c r="V27" s="25">
        <f>K27</f>
        <v>397.5</v>
      </c>
      <c r="W27" s="25">
        <f>M27</f>
        <v>385</v>
      </c>
      <c r="X27" s="25">
        <f>O27</f>
        <v>283</v>
      </c>
      <c r="Y27" s="25">
        <f>IF(OR($A$3=1,P27&gt;0),ABS(P27),0)</f>
        <v>0</v>
      </c>
      <c r="Z27" s="25">
        <f>IF(OR($A$3=1,Q27&gt;0),ABS(Q27),0)</f>
        <v>0</v>
      </c>
      <c r="AA27" s="25">
        <f>IF(OR($A$3=1,R27&gt;0),ABS(R27),0)</f>
        <v>0</v>
      </c>
      <c r="AB27" s="25">
        <f>IF(OR($A$3=1,S27&gt;0),ABS(S27),0)</f>
        <v>0</v>
      </c>
      <c r="AD27" s="12">
        <f>IF('Men''s Epée'!$U$3=TRUE,I27,0)</f>
        <v>0</v>
      </c>
      <c r="AE27" s="12">
        <f>IF('Men''s Epée'!$V$3=TRUE,K27,0)</f>
        <v>0</v>
      </c>
      <c r="AF27" s="12">
        <f>IF('Men''s Epée'!$W$3=TRUE,M27,0)</f>
        <v>0</v>
      </c>
      <c r="AG27" s="12">
        <f>IF('Men''s Epée'!$X$3=TRUE,O27,0)</f>
        <v>0</v>
      </c>
      <c r="AH27" s="26">
        <f>MAX(P27,0)</f>
        <v>0</v>
      </c>
      <c r="AI27" s="26">
        <f>MAX(Q27,0)</f>
        <v>0</v>
      </c>
      <c r="AJ27" s="26">
        <f>MAX(R27,0)</f>
        <v>0</v>
      </c>
      <c r="AK27" s="26">
        <f>MAX(S27,0)</f>
        <v>0</v>
      </c>
      <c r="AL27" s="12">
        <f>LARGE(AD27:AK27,1)+LARGE(AD27:AK27,2)+F27</f>
        <v>0</v>
      </c>
    </row>
    <row r="28" spans="1:38" ht="13.5">
      <c r="A28" s="16" t="str">
        <f t="shared" si="0"/>
        <v>25</v>
      </c>
      <c r="B28" s="16">
        <f t="shared" si="13"/>
      </c>
      <c r="C28" s="17" t="s">
        <v>364</v>
      </c>
      <c r="D28" s="18">
        <v>1976</v>
      </c>
      <c r="E28" s="19">
        <f t="shared" si="9"/>
        <v>773</v>
      </c>
      <c r="F28" s="20"/>
      <c r="G28" s="21"/>
      <c r="H28" s="21" t="s">
        <v>8</v>
      </c>
      <c r="I28" s="22">
        <f t="shared" si="1"/>
        <v>0</v>
      </c>
      <c r="J28" s="21">
        <v>29.5</v>
      </c>
      <c r="K28" s="22">
        <f t="shared" si="2"/>
        <v>292.5</v>
      </c>
      <c r="L28" s="21">
        <v>16</v>
      </c>
      <c r="M28" s="22">
        <f t="shared" si="3"/>
        <v>480</v>
      </c>
      <c r="N28" s="21" t="s">
        <v>8</v>
      </c>
      <c r="O28" s="22">
        <f t="shared" si="4"/>
        <v>0</v>
      </c>
      <c r="P28" s="23"/>
      <c r="Q28" s="23"/>
      <c r="R28" s="23"/>
      <c r="S28" s="24"/>
      <c r="U28" s="25">
        <f aca="true" t="shared" si="15" ref="U28:U35">I28</f>
        <v>0</v>
      </c>
      <c r="V28" s="25">
        <f aca="true" t="shared" si="16" ref="V28:V35">K28</f>
        <v>292.5</v>
      </c>
      <c r="W28" s="25">
        <f aca="true" t="shared" si="17" ref="W28:W35">M28</f>
        <v>480</v>
      </c>
      <c r="X28" s="25">
        <f aca="true" t="shared" si="18" ref="X28:X35">O28</f>
        <v>0</v>
      </c>
      <c r="Y28" s="25">
        <f aca="true" t="shared" si="19" ref="Y28:Y35">IF(OR($A$3=1,P28&gt;0),ABS(P28),0)</f>
        <v>0</v>
      </c>
      <c r="Z28" s="25">
        <f aca="true" t="shared" si="20" ref="Z28:Z35">IF(OR($A$3=1,Q28&gt;0),ABS(Q28),0)</f>
        <v>0</v>
      </c>
      <c r="AA28" s="25">
        <f aca="true" t="shared" si="21" ref="AA28:AA35">IF(OR($A$3=1,R28&gt;0),ABS(R28),0)</f>
        <v>0</v>
      </c>
      <c r="AB28" s="25">
        <f aca="true" t="shared" si="22" ref="AB28:AB35">IF(OR($A$3=1,S28&gt;0),ABS(S28),0)</f>
        <v>0</v>
      </c>
      <c r="AD28" s="12">
        <f>IF('Men''s Epée'!$U$3=TRUE,I28,0)</f>
        <v>0</v>
      </c>
      <c r="AE28" s="12">
        <f>IF('Men''s Epée'!$V$3=TRUE,K28,0)</f>
        <v>0</v>
      </c>
      <c r="AF28" s="12">
        <f>IF('Men''s Epée'!$W$3=TRUE,M28,0)</f>
        <v>0</v>
      </c>
      <c r="AG28" s="12">
        <f>IF('Men''s Epée'!$X$3=TRUE,O28,0)</f>
        <v>0</v>
      </c>
      <c r="AH28" s="26">
        <f aca="true" t="shared" si="23" ref="AH28:AH35">MAX(P28,0)</f>
        <v>0</v>
      </c>
      <c r="AI28" s="26">
        <f aca="true" t="shared" si="24" ref="AI28:AI35">MAX(Q28,0)</f>
        <v>0</v>
      </c>
      <c r="AJ28" s="26">
        <f aca="true" t="shared" si="25" ref="AJ28:AJ35">MAX(R28,0)</f>
        <v>0</v>
      </c>
      <c r="AK28" s="26">
        <f aca="true" t="shared" si="26" ref="AK28:AK35">MAX(S28,0)</f>
        <v>0</v>
      </c>
      <c r="AL28" s="12">
        <f aca="true" t="shared" si="27" ref="AL28:AL35">LARGE(AD28:AK28,1)+LARGE(AD28:AK28,2)+F28</f>
        <v>0</v>
      </c>
    </row>
    <row r="29" spans="1:38" ht="13.5">
      <c r="A29" s="16" t="str">
        <f t="shared" si="0"/>
        <v>26</v>
      </c>
      <c r="B29" s="16">
        <f>TRIM(IF(D29&gt;=JuniorCutoff,"#",""))</f>
      </c>
      <c r="C29" s="17" t="s">
        <v>245</v>
      </c>
      <c r="D29" s="18">
        <v>1974</v>
      </c>
      <c r="E29" s="19">
        <f t="shared" si="9"/>
        <v>735</v>
      </c>
      <c r="F29" s="20"/>
      <c r="G29" s="21"/>
      <c r="H29" s="21">
        <v>6</v>
      </c>
      <c r="I29" s="22">
        <f t="shared" si="1"/>
        <v>735</v>
      </c>
      <c r="J29" s="21" t="s">
        <v>8</v>
      </c>
      <c r="K29" s="22">
        <f t="shared" si="2"/>
        <v>0</v>
      </c>
      <c r="L29" s="21" t="s">
        <v>8</v>
      </c>
      <c r="M29" s="22">
        <f t="shared" si="3"/>
        <v>0</v>
      </c>
      <c r="N29" s="21" t="s">
        <v>8</v>
      </c>
      <c r="O29" s="22">
        <f t="shared" si="4"/>
        <v>0</v>
      </c>
      <c r="P29" s="23"/>
      <c r="Q29" s="23"/>
      <c r="R29" s="23"/>
      <c r="S29" s="24"/>
      <c r="U29" s="25">
        <f t="shared" si="15"/>
        <v>735</v>
      </c>
      <c r="V29" s="25">
        <f t="shared" si="16"/>
        <v>0</v>
      </c>
      <c r="W29" s="25">
        <f t="shared" si="17"/>
        <v>0</v>
      </c>
      <c r="X29" s="25">
        <f t="shared" si="18"/>
        <v>0</v>
      </c>
      <c r="Y29" s="25">
        <f t="shared" si="19"/>
        <v>0</v>
      </c>
      <c r="Z29" s="25">
        <f t="shared" si="20"/>
        <v>0</v>
      </c>
      <c r="AA29" s="25">
        <f t="shared" si="21"/>
        <v>0</v>
      </c>
      <c r="AB29" s="25">
        <f t="shared" si="22"/>
        <v>0</v>
      </c>
      <c r="AD29" s="12">
        <f>IF('Men''s Epée'!$U$3=TRUE,I29,0)</f>
        <v>0</v>
      </c>
      <c r="AE29" s="12">
        <f>IF('Men''s Epée'!$V$3=TRUE,K29,0)</f>
        <v>0</v>
      </c>
      <c r="AF29" s="12">
        <f>IF('Men''s Epée'!$W$3=TRUE,M29,0)</f>
        <v>0</v>
      </c>
      <c r="AG29" s="12">
        <f>IF('Men''s Epée'!$X$3=TRUE,O29,0)</f>
        <v>0</v>
      </c>
      <c r="AH29" s="26">
        <f t="shared" si="23"/>
        <v>0</v>
      </c>
      <c r="AI29" s="26">
        <f t="shared" si="24"/>
        <v>0</v>
      </c>
      <c r="AJ29" s="26">
        <f t="shared" si="25"/>
        <v>0</v>
      </c>
      <c r="AK29" s="26">
        <f t="shared" si="26"/>
        <v>0</v>
      </c>
      <c r="AL29" s="12">
        <f t="shared" si="27"/>
        <v>0</v>
      </c>
    </row>
    <row r="30" spans="1:38" ht="13.5">
      <c r="A30" s="16" t="str">
        <f t="shared" si="0"/>
        <v>27</v>
      </c>
      <c r="B30" s="16">
        <f t="shared" si="14"/>
      </c>
      <c r="C30" s="17" t="s">
        <v>32</v>
      </c>
      <c r="D30" s="18">
        <v>1977</v>
      </c>
      <c r="E30" s="19">
        <f t="shared" si="9"/>
        <v>722</v>
      </c>
      <c r="F30" s="20"/>
      <c r="G30" s="21"/>
      <c r="H30" s="21">
        <v>42.5</v>
      </c>
      <c r="I30" s="22">
        <f t="shared" si="1"/>
        <v>227.5</v>
      </c>
      <c r="J30" s="21" t="s">
        <v>8</v>
      </c>
      <c r="K30" s="22">
        <f t="shared" si="2"/>
        <v>0</v>
      </c>
      <c r="L30" s="21">
        <v>24</v>
      </c>
      <c r="M30" s="22">
        <f t="shared" si="3"/>
        <v>380</v>
      </c>
      <c r="N30" s="21">
        <v>21</v>
      </c>
      <c r="O30" s="22">
        <f t="shared" si="4"/>
        <v>342</v>
      </c>
      <c r="P30" s="23"/>
      <c r="Q30" s="23"/>
      <c r="R30" s="23"/>
      <c r="S30" s="24"/>
      <c r="U30" s="25">
        <f t="shared" si="15"/>
        <v>227.5</v>
      </c>
      <c r="V30" s="25">
        <f t="shared" si="16"/>
        <v>0</v>
      </c>
      <c r="W30" s="25">
        <f t="shared" si="17"/>
        <v>380</v>
      </c>
      <c r="X30" s="25">
        <f t="shared" si="18"/>
        <v>342</v>
      </c>
      <c r="Y30" s="25">
        <f t="shared" si="19"/>
        <v>0</v>
      </c>
      <c r="Z30" s="25">
        <f t="shared" si="20"/>
        <v>0</v>
      </c>
      <c r="AA30" s="25">
        <f t="shared" si="21"/>
        <v>0</v>
      </c>
      <c r="AB30" s="25">
        <f t="shared" si="22"/>
        <v>0</v>
      </c>
      <c r="AD30" s="12">
        <f>IF('Men''s Epée'!$U$3=TRUE,I30,0)</f>
        <v>0</v>
      </c>
      <c r="AE30" s="12">
        <f>IF('Men''s Epée'!$V$3=TRUE,K30,0)</f>
        <v>0</v>
      </c>
      <c r="AF30" s="12">
        <f>IF('Men''s Epée'!$W$3=TRUE,M30,0)</f>
        <v>0</v>
      </c>
      <c r="AG30" s="12">
        <f>IF('Men''s Epée'!$X$3=TRUE,O30,0)</f>
        <v>0</v>
      </c>
      <c r="AH30" s="26">
        <f t="shared" si="23"/>
        <v>0</v>
      </c>
      <c r="AI30" s="26">
        <f t="shared" si="24"/>
        <v>0</v>
      </c>
      <c r="AJ30" s="26">
        <f t="shared" si="25"/>
        <v>0</v>
      </c>
      <c r="AK30" s="26">
        <f t="shared" si="26"/>
        <v>0</v>
      </c>
      <c r="AL30" s="12">
        <f t="shared" si="27"/>
        <v>0</v>
      </c>
    </row>
    <row r="31" spans="1:38" ht="13.5">
      <c r="A31" s="16" t="str">
        <f t="shared" si="0"/>
        <v>28</v>
      </c>
      <c r="B31" s="16">
        <f>TRIM(IF(D31&gt;=JuniorCutoff,"#",""))</f>
      </c>
      <c r="C31" s="17" t="s">
        <v>21</v>
      </c>
      <c r="D31" s="18">
        <v>1977</v>
      </c>
      <c r="E31" s="19">
        <f t="shared" si="9"/>
        <v>704</v>
      </c>
      <c r="F31" s="20"/>
      <c r="G31" s="21"/>
      <c r="H31" s="21">
        <v>17</v>
      </c>
      <c r="I31" s="22">
        <f t="shared" si="1"/>
        <v>415</v>
      </c>
      <c r="J31" s="21" t="s">
        <v>8</v>
      </c>
      <c r="K31" s="22">
        <f t="shared" si="2"/>
        <v>0</v>
      </c>
      <c r="L31" s="21" t="s">
        <v>8</v>
      </c>
      <c r="M31" s="22">
        <f t="shared" si="3"/>
        <v>0</v>
      </c>
      <c r="N31" s="21">
        <v>25</v>
      </c>
      <c r="O31" s="22">
        <f t="shared" si="4"/>
        <v>289</v>
      </c>
      <c r="P31" s="23"/>
      <c r="Q31" s="23"/>
      <c r="R31" s="23"/>
      <c r="S31" s="24"/>
      <c r="U31" s="25">
        <f t="shared" si="15"/>
        <v>415</v>
      </c>
      <c r="V31" s="25">
        <f t="shared" si="16"/>
        <v>0</v>
      </c>
      <c r="W31" s="25">
        <f t="shared" si="17"/>
        <v>0</v>
      </c>
      <c r="X31" s="25">
        <f t="shared" si="18"/>
        <v>289</v>
      </c>
      <c r="Y31" s="25">
        <f t="shared" si="19"/>
        <v>0</v>
      </c>
      <c r="Z31" s="25">
        <f t="shared" si="20"/>
        <v>0</v>
      </c>
      <c r="AA31" s="25">
        <f t="shared" si="21"/>
        <v>0</v>
      </c>
      <c r="AB31" s="25">
        <f t="shared" si="22"/>
        <v>0</v>
      </c>
      <c r="AD31" s="12">
        <f>IF('Men''s Epée'!$U$3=TRUE,I31,0)</f>
        <v>0</v>
      </c>
      <c r="AE31" s="12">
        <f>IF('Men''s Epée'!$V$3=TRUE,K31,0)</f>
        <v>0</v>
      </c>
      <c r="AF31" s="12">
        <f>IF('Men''s Epée'!$W$3=TRUE,M31,0)</f>
        <v>0</v>
      </c>
      <c r="AG31" s="12">
        <f>IF('Men''s Epée'!$X$3=TRUE,O31,0)</f>
        <v>0</v>
      </c>
      <c r="AH31" s="26">
        <f t="shared" si="23"/>
        <v>0</v>
      </c>
      <c r="AI31" s="26">
        <f t="shared" si="24"/>
        <v>0</v>
      </c>
      <c r="AJ31" s="26">
        <f t="shared" si="25"/>
        <v>0</v>
      </c>
      <c r="AK31" s="26">
        <f t="shared" si="26"/>
        <v>0</v>
      </c>
      <c r="AL31" s="12">
        <f t="shared" si="27"/>
        <v>0</v>
      </c>
    </row>
    <row r="32" spans="1:38" ht="13.5">
      <c r="A32" s="16" t="str">
        <f t="shared" si="0"/>
        <v>29</v>
      </c>
      <c r="B32" s="16">
        <f>TRIM(IF(D32&gt;=JuniorCutoff,"#",""))</f>
      </c>
      <c r="C32" s="17" t="s">
        <v>247</v>
      </c>
      <c r="D32" s="18">
        <v>1973</v>
      </c>
      <c r="E32" s="19">
        <f t="shared" si="9"/>
        <v>665</v>
      </c>
      <c r="F32" s="20"/>
      <c r="G32" s="21"/>
      <c r="H32" s="21">
        <v>37</v>
      </c>
      <c r="I32" s="22">
        <f t="shared" si="1"/>
        <v>255</v>
      </c>
      <c r="J32" s="21" t="s">
        <v>8</v>
      </c>
      <c r="K32" s="22">
        <f t="shared" si="2"/>
        <v>0</v>
      </c>
      <c r="L32" s="21">
        <v>18</v>
      </c>
      <c r="M32" s="22">
        <f t="shared" si="3"/>
        <v>410</v>
      </c>
      <c r="N32" s="21" t="s">
        <v>8</v>
      </c>
      <c r="O32" s="22">
        <f t="shared" si="4"/>
        <v>0</v>
      </c>
      <c r="P32" s="23"/>
      <c r="Q32" s="23"/>
      <c r="R32" s="23"/>
      <c r="S32" s="24"/>
      <c r="U32" s="25">
        <f t="shared" si="15"/>
        <v>255</v>
      </c>
      <c r="V32" s="25">
        <f t="shared" si="16"/>
        <v>0</v>
      </c>
      <c r="W32" s="25">
        <f t="shared" si="17"/>
        <v>410</v>
      </c>
      <c r="X32" s="25">
        <f t="shared" si="18"/>
        <v>0</v>
      </c>
      <c r="Y32" s="25">
        <f t="shared" si="19"/>
        <v>0</v>
      </c>
      <c r="Z32" s="25">
        <f t="shared" si="20"/>
        <v>0</v>
      </c>
      <c r="AA32" s="25">
        <f t="shared" si="21"/>
        <v>0</v>
      </c>
      <c r="AB32" s="25">
        <f t="shared" si="22"/>
        <v>0</v>
      </c>
      <c r="AD32" s="12">
        <f>IF('Men''s Epée'!$U$3=TRUE,I32,0)</f>
        <v>0</v>
      </c>
      <c r="AE32" s="12">
        <f>IF('Men''s Epée'!$V$3=TRUE,K32,0)</f>
        <v>0</v>
      </c>
      <c r="AF32" s="12">
        <f>IF('Men''s Epée'!$W$3=TRUE,M32,0)</f>
        <v>0</v>
      </c>
      <c r="AG32" s="12">
        <f>IF('Men''s Epée'!$X$3=TRUE,O32,0)</f>
        <v>0</v>
      </c>
      <c r="AH32" s="26">
        <f t="shared" si="23"/>
        <v>0</v>
      </c>
      <c r="AI32" s="26">
        <f t="shared" si="24"/>
        <v>0</v>
      </c>
      <c r="AJ32" s="26">
        <f t="shared" si="25"/>
        <v>0</v>
      </c>
      <c r="AK32" s="26">
        <f t="shared" si="26"/>
        <v>0</v>
      </c>
      <c r="AL32" s="12">
        <f t="shared" si="27"/>
        <v>0</v>
      </c>
    </row>
    <row r="33" spans="1:38" ht="13.5">
      <c r="A33" s="16" t="str">
        <f t="shared" si="0"/>
        <v>30</v>
      </c>
      <c r="B33" s="16">
        <f>TRIM(IF(D33&gt;=JuniorCutoff,"#",""))</f>
      </c>
      <c r="C33" s="17" t="s">
        <v>178</v>
      </c>
      <c r="D33" s="18">
        <v>1974</v>
      </c>
      <c r="E33" s="19">
        <f t="shared" si="9"/>
        <v>624</v>
      </c>
      <c r="F33" s="20"/>
      <c r="G33" s="21"/>
      <c r="H33" s="21">
        <v>31.33</v>
      </c>
      <c r="I33" s="22">
        <f t="shared" si="1"/>
        <v>280</v>
      </c>
      <c r="J33" s="21" t="s">
        <v>8</v>
      </c>
      <c r="K33" s="22">
        <f t="shared" si="2"/>
        <v>0</v>
      </c>
      <c r="L33" s="21" t="s">
        <v>8</v>
      </c>
      <c r="M33" s="22">
        <f t="shared" si="3"/>
        <v>0</v>
      </c>
      <c r="N33" s="21">
        <v>20</v>
      </c>
      <c r="O33" s="22">
        <f t="shared" si="4"/>
        <v>344</v>
      </c>
      <c r="P33" s="23"/>
      <c r="Q33" s="23"/>
      <c r="R33" s="23"/>
      <c r="S33" s="24"/>
      <c r="U33" s="25">
        <f t="shared" si="15"/>
        <v>280</v>
      </c>
      <c r="V33" s="25">
        <f t="shared" si="16"/>
        <v>0</v>
      </c>
      <c r="W33" s="25">
        <f t="shared" si="17"/>
        <v>0</v>
      </c>
      <c r="X33" s="25">
        <f t="shared" si="18"/>
        <v>344</v>
      </c>
      <c r="Y33" s="25">
        <f t="shared" si="19"/>
        <v>0</v>
      </c>
      <c r="Z33" s="25">
        <f t="shared" si="20"/>
        <v>0</v>
      </c>
      <c r="AA33" s="25">
        <f t="shared" si="21"/>
        <v>0</v>
      </c>
      <c r="AB33" s="25">
        <f t="shared" si="22"/>
        <v>0</v>
      </c>
      <c r="AD33" s="12">
        <f>IF('Men''s Epée'!$U$3=TRUE,I33,0)</f>
        <v>0</v>
      </c>
      <c r="AE33" s="12">
        <f>IF('Men''s Epée'!$V$3=TRUE,K33,0)</f>
        <v>0</v>
      </c>
      <c r="AF33" s="12">
        <f>IF('Men''s Epée'!$W$3=TRUE,M33,0)</f>
        <v>0</v>
      </c>
      <c r="AG33" s="12">
        <f>IF('Men''s Epée'!$X$3=TRUE,O33,0)</f>
        <v>0</v>
      </c>
      <c r="AH33" s="26">
        <f t="shared" si="23"/>
        <v>0</v>
      </c>
      <c r="AI33" s="26">
        <f t="shared" si="24"/>
        <v>0</v>
      </c>
      <c r="AJ33" s="26">
        <f t="shared" si="25"/>
        <v>0</v>
      </c>
      <c r="AK33" s="26">
        <f t="shared" si="26"/>
        <v>0</v>
      </c>
      <c r="AL33" s="12">
        <f t="shared" si="27"/>
        <v>0</v>
      </c>
    </row>
    <row r="34" spans="1:38" ht="13.5">
      <c r="A34" s="16" t="str">
        <f t="shared" si="0"/>
        <v>31</v>
      </c>
      <c r="B34" s="16">
        <f>TRIM(IF(D34&gt;=JuniorCutoff,"#",""))</f>
      </c>
      <c r="C34" s="17" t="s">
        <v>12</v>
      </c>
      <c r="D34" s="18">
        <v>1978</v>
      </c>
      <c r="E34" s="19">
        <f t="shared" si="9"/>
        <v>623</v>
      </c>
      <c r="F34" s="20"/>
      <c r="G34" s="21"/>
      <c r="H34" s="21">
        <v>39.5</v>
      </c>
      <c r="I34" s="22">
        <f t="shared" si="1"/>
        <v>242.5</v>
      </c>
      <c r="J34" s="21">
        <v>24</v>
      </c>
      <c r="K34" s="22">
        <f t="shared" si="2"/>
        <v>380</v>
      </c>
      <c r="L34" s="21">
        <v>40</v>
      </c>
      <c r="M34" s="22">
        <f t="shared" si="3"/>
        <v>240</v>
      </c>
      <c r="N34" s="21" t="s">
        <v>8</v>
      </c>
      <c r="O34" s="22">
        <f t="shared" si="4"/>
        <v>0</v>
      </c>
      <c r="P34" s="23"/>
      <c r="Q34" s="23"/>
      <c r="R34" s="23"/>
      <c r="S34" s="24"/>
      <c r="U34" s="25">
        <f t="shared" si="15"/>
        <v>242.5</v>
      </c>
      <c r="V34" s="25">
        <f t="shared" si="16"/>
        <v>380</v>
      </c>
      <c r="W34" s="25">
        <f t="shared" si="17"/>
        <v>240</v>
      </c>
      <c r="X34" s="25">
        <f t="shared" si="18"/>
        <v>0</v>
      </c>
      <c r="Y34" s="25">
        <f t="shared" si="19"/>
        <v>0</v>
      </c>
      <c r="Z34" s="25">
        <f t="shared" si="20"/>
        <v>0</v>
      </c>
      <c r="AA34" s="25">
        <f t="shared" si="21"/>
        <v>0</v>
      </c>
      <c r="AB34" s="25">
        <f t="shared" si="22"/>
        <v>0</v>
      </c>
      <c r="AD34" s="12">
        <f>IF('Men''s Epée'!$U$3=TRUE,I34,0)</f>
        <v>0</v>
      </c>
      <c r="AE34" s="12">
        <f>IF('Men''s Epée'!$V$3=TRUE,K34,0)</f>
        <v>0</v>
      </c>
      <c r="AF34" s="12">
        <f>IF('Men''s Epée'!$W$3=TRUE,M34,0)</f>
        <v>0</v>
      </c>
      <c r="AG34" s="12">
        <f>IF('Men''s Epée'!$X$3=TRUE,O34,0)</f>
        <v>0</v>
      </c>
      <c r="AH34" s="26">
        <f t="shared" si="23"/>
        <v>0</v>
      </c>
      <c r="AI34" s="26">
        <f t="shared" si="24"/>
        <v>0</v>
      </c>
      <c r="AJ34" s="26">
        <f t="shared" si="25"/>
        <v>0</v>
      </c>
      <c r="AK34" s="26">
        <f t="shared" si="26"/>
        <v>0</v>
      </c>
      <c r="AL34" s="12">
        <f t="shared" si="27"/>
        <v>0</v>
      </c>
    </row>
    <row r="35" spans="1:38" ht="13.5">
      <c r="A35" s="16" t="str">
        <f t="shared" si="0"/>
        <v>32</v>
      </c>
      <c r="B35" s="16">
        <f t="shared" si="13"/>
      </c>
      <c r="C35" s="17" t="s">
        <v>397</v>
      </c>
      <c r="D35" s="18">
        <v>1974</v>
      </c>
      <c r="E35" s="19">
        <f t="shared" si="9"/>
        <v>620</v>
      </c>
      <c r="F35" s="20"/>
      <c r="G35" s="21"/>
      <c r="H35" s="21" t="s">
        <v>8</v>
      </c>
      <c r="I35" s="22">
        <f t="shared" si="1"/>
        <v>0</v>
      </c>
      <c r="J35" s="21" t="s">
        <v>8</v>
      </c>
      <c r="K35" s="22">
        <f t="shared" si="2"/>
        <v>0</v>
      </c>
      <c r="L35" s="21">
        <v>9</v>
      </c>
      <c r="M35" s="22">
        <f t="shared" si="3"/>
        <v>620</v>
      </c>
      <c r="N35" s="21" t="s">
        <v>8</v>
      </c>
      <c r="O35" s="22">
        <f t="shared" si="4"/>
        <v>0</v>
      </c>
      <c r="P35" s="23"/>
      <c r="Q35" s="23"/>
      <c r="R35" s="23"/>
      <c r="S35" s="24"/>
      <c r="U35" s="25">
        <f t="shared" si="15"/>
        <v>0</v>
      </c>
      <c r="V35" s="25">
        <f t="shared" si="16"/>
        <v>0</v>
      </c>
      <c r="W35" s="25">
        <f t="shared" si="17"/>
        <v>620</v>
      </c>
      <c r="X35" s="25">
        <f t="shared" si="18"/>
        <v>0</v>
      </c>
      <c r="Y35" s="25">
        <f t="shared" si="19"/>
        <v>0</v>
      </c>
      <c r="Z35" s="25">
        <f t="shared" si="20"/>
        <v>0</v>
      </c>
      <c r="AA35" s="25">
        <f t="shared" si="21"/>
        <v>0</v>
      </c>
      <c r="AB35" s="25">
        <f t="shared" si="22"/>
        <v>0</v>
      </c>
      <c r="AD35" s="12">
        <f>IF('Men''s Epée'!$U$3=TRUE,I35,0)</f>
        <v>0</v>
      </c>
      <c r="AE35" s="12">
        <f>IF('Men''s Epée'!$V$3=TRUE,K35,0)</f>
        <v>0</v>
      </c>
      <c r="AF35" s="12">
        <f>IF('Men''s Epée'!$W$3=TRUE,M35,0)</f>
        <v>0</v>
      </c>
      <c r="AG35" s="12">
        <f>IF('Men''s Epée'!$X$3=TRUE,O35,0)</f>
        <v>0</v>
      </c>
      <c r="AH35" s="26">
        <f t="shared" si="23"/>
        <v>0</v>
      </c>
      <c r="AI35" s="26">
        <f t="shared" si="24"/>
        <v>0</v>
      </c>
      <c r="AJ35" s="26">
        <f t="shared" si="25"/>
        <v>0</v>
      </c>
      <c r="AK35" s="26">
        <f t="shared" si="26"/>
        <v>0</v>
      </c>
      <c r="AL35" s="12">
        <f t="shared" si="27"/>
        <v>0</v>
      </c>
    </row>
    <row r="36" spans="1:38" ht="13.5">
      <c r="A36" s="16" t="str">
        <f t="shared" si="0"/>
        <v>33</v>
      </c>
      <c r="B36" s="16">
        <f t="shared" si="14"/>
      </c>
      <c r="C36" s="17" t="s">
        <v>373</v>
      </c>
      <c r="D36" s="36">
        <v>1978</v>
      </c>
      <c r="E36" s="19">
        <f t="shared" si="9"/>
        <v>608</v>
      </c>
      <c r="F36" s="20"/>
      <c r="G36" s="21"/>
      <c r="H36" s="21" t="s">
        <v>8</v>
      </c>
      <c r="I36" s="22">
        <f aca="true" t="shared" si="28" ref="I36:I74">IF(OR($A$3=1,$U$3=TRUE),IF(OR(H36&gt;=49,ISNUMBER(H36)=FALSE),0,VLOOKUP(H36,PointTable,I$3,TRUE)),0)</f>
        <v>0</v>
      </c>
      <c r="J36" s="21">
        <v>27</v>
      </c>
      <c r="K36" s="22">
        <f aca="true" t="shared" si="29" ref="K36:K74">IF(OR($A$3=1,$V$3=TRUE),IF(OR(J36&gt;=49,ISNUMBER(J36)=FALSE),0,VLOOKUP(J36,PointTable,K$3,TRUE)),0)</f>
        <v>305</v>
      </c>
      <c r="L36" s="21">
        <v>27.5</v>
      </c>
      <c r="M36" s="22">
        <f aca="true" t="shared" si="30" ref="M36:M74">IF(OR($A$3=1,$W$3=TRUE),IF(OR(L36&gt;=49,ISNUMBER(L36)=FALSE),0,VLOOKUP(L36,PointTable,M$3,TRUE)),0)</f>
        <v>302.5</v>
      </c>
      <c r="N36" s="21" t="s">
        <v>8</v>
      </c>
      <c r="O36" s="22">
        <f aca="true" t="shared" si="31" ref="O36:O74">IF(OR($A$3=1,$X$3=TRUE),IF(OR(N36&gt;=49,ISNUMBER(N36)=FALSE),0,VLOOKUP(N36,PointTable,O$3,TRUE)),0)</f>
        <v>0</v>
      </c>
      <c r="P36" s="23"/>
      <c r="Q36" s="23"/>
      <c r="R36" s="23"/>
      <c r="S36" s="24"/>
      <c r="U36" s="25">
        <f aca="true" t="shared" si="32" ref="U36:U63">I36</f>
        <v>0</v>
      </c>
      <c r="V36" s="25">
        <f aca="true" t="shared" si="33" ref="V36:V63">K36</f>
        <v>305</v>
      </c>
      <c r="W36" s="25">
        <f aca="true" t="shared" si="34" ref="W36:W63">M36</f>
        <v>302.5</v>
      </c>
      <c r="X36" s="25">
        <f aca="true" t="shared" si="35" ref="X36:X63">O36</f>
        <v>0</v>
      </c>
      <c r="Y36" s="25">
        <f aca="true" t="shared" si="36" ref="Y36:Y63">IF(OR($A$3=1,P36&gt;0),ABS(P36),0)</f>
        <v>0</v>
      </c>
      <c r="Z36" s="25">
        <f aca="true" t="shared" si="37" ref="Z36:Z63">IF(OR($A$3=1,Q36&gt;0),ABS(Q36),0)</f>
        <v>0</v>
      </c>
      <c r="AA36" s="25">
        <f aca="true" t="shared" si="38" ref="AA36:AA63">IF(OR($A$3=1,R36&gt;0),ABS(R36),0)</f>
        <v>0</v>
      </c>
      <c r="AB36" s="25">
        <f aca="true" t="shared" si="39" ref="AB36:AB63">IF(OR($A$3=1,S36&gt;0),ABS(S36),0)</f>
        <v>0</v>
      </c>
      <c r="AD36" s="12">
        <f>IF('Men''s Epée'!$U$3=TRUE,I36,0)</f>
        <v>0</v>
      </c>
      <c r="AE36" s="12">
        <f>IF('Men''s Epée'!$V$3=TRUE,K36,0)</f>
        <v>0</v>
      </c>
      <c r="AF36" s="12">
        <f>IF('Men''s Epée'!$W$3=TRUE,M36,0)</f>
        <v>0</v>
      </c>
      <c r="AG36" s="12">
        <f>IF('Men''s Epée'!$X$3=TRUE,O36,0)</f>
        <v>0</v>
      </c>
      <c r="AH36" s="26">
        <f aca="true" t="shared" si="40" ref="AH36:AH63">MAX(P36,0)</f>
        <v>0</v>
      </c>
      <c r="AI36" s="26">
        <f aca="true" t="shared" si="41" ref="AI36:AI63">MAX(Q36,0)</f>
        <v>0</v>
      </c>
      <c r="AJ36" s="26">
        <f aca="true" t="shared" si="42" ref="AJ36:AJ63">MAX(R36,0)</f>
        <v>0</v>
      </c>
      <c r="AK36" s="26">
        <f aca="true" t="shared" si="43" ref="AK36:AK63">MAX(S36,0)</f>
        <v>0</v>
      </c>
      <c r="AL36" s="12">
        <f aca="true" t="shared" si="44" ref="AL36:AL63">LARGE(AD36:AK36,1)+LARGE(AD36:AK36,2)+F36</f>
        <v>0</v>
      </c>
    </row>
    <row r="37" spans="1:38" ht="13.5">
      <c r="A37" s="16" t="str">
        <f t="shared" si="0"/>
        <v>34</v>
      </c>
      <c r="B37" s="16" t="str">
        <f t="shared" si="14"/>
        <v>#</v>
      </c>
      <c r="C37" s="17" t="s">
        <v>242</v>
      </c>
      <c r="D37" s="18">
        <v>1981</v>
      </c>
      <c r="E37" s="19">
        <f t="shared" si="9"/>
        <v>565</v>
      </c>
      <c r="F37" s="20"/>
      <c r="G37" s="21"/>
      <c r="H37" s="21">
        <v>34</v>
      </c>
      <c r="I37" s="22">
        <f t="shared" si="28"/>
        <v>270</v>
      </c>
      <c r="J37" s="21" t="s">
        <v>8</v>
      </c>
      <c r="K37" s="22">
        <f t="shared" si="29"/>
        <v>0</v>
      </c>
      <c r="L37" s="21">
        <v>29</v>
      </c>
      <c r="M37" s="22">
        <f t="shared" si="30"/>
        <v>295</v>
      </c>
      <c r="N37" s="21" t="s">
        <v>8</v>
      </c>
      <c r="O37" s="22">
        <f t="shared" si="31"/>
        <v>0</v>
      </c>
      <c r="P37" s="23"/>
      <c r="Q37" s="23"/>
      <c r="R37" s="23"/>
      <c r="S37" s="24"/>
      <c r="U37" s="25">
        <f t="shared" si="32"/>
        <v>270</v>
      </c>
      <c r="V37" s="25">
        <f t="shared" si="33"/>
        <v>0</v>
      </c>
      <c r="W37" s="25">
        <f t="shared" si="34"/>
        <v>295</v>
      </c>
      <c r="X37" s="25">
        <f t="shared" si="35"/>
        <v>0</v>
      </c>
      <c r="Y37" s="25">
        <f t="shared" si="36"/>
        <v>0</v>
      </c>
      <c r="Z37" s="25">
        <f t="shared" si="37"/>
        <v>0</v>
      </c>
      <c r="AA37" s="25">
        <f t="shared" si="38"/>
        <v>0</v>
      </c>
      <c r="AB37" s="25">
        <f t="shared" si="39"/>
        <v>0</v>
      </c>
      <c r="AD37" s="12">
        <f>IF('Men''s Epée'!$U$3=TRUE,I37,0)</f>
        <v>0</v>
      </c>
      <c r="AE37" s="12">
        <f>IF('Men''s Epée'!$V$3=TRUE,K37,0)</f>
        <v>0</v>
      </c>
      <c r="AF37" s="12">
        <f>IF('Men''s Epée'!$W$3=TRUE,M37,0)</f>
        <v>0</v>
      </c>
      <c r="AG37" s="12">
        <f>IF('Men''s Epée'!$X$3=TRUE,O37,0)</f>
        <v>0</v>
      </c>
      <c r="AH37" s="26">
        <f t="shared" si="40"/>
        <v>0</v>
      </c>
      <c r="AI37" s="26">
        <f t="shared" si="41"/>
        <v>0</v>
      </c>
      <c r="AJ37" s="26">
        <f t="shared" si="42"/>
        <v>0</v>
      </c>
      <c r="AK37" s="26">
        <f t="shared" si="43"/>
        <v>0</v>
      </c>
      <c r="AL37" s="12">
        <f t="shared" si="44"/>
        <v>0</v>
      </c>
    </row>
    <row r="38" spans="1:38" ht="13.5">
      <c r="A38" s="16" t="str">
        <f t="shared" si="0"/>
        <v>35</v>
      </c>
      <c r="B38" s="16">
        <f t="shared" si="14"/>
      </c>
      <c r="C38" s="17" t="s">
        <v>14</v>
      </c>
      <c r="D38" s="18">
        <v>1965</v>
      </c>
      <c r="E38" s="19">
        <f t="shared" si="9"/>
        <v>552</v>
      </c>
      <c r="F38" s="20"/>
      <c r="G38" s="21"/>
      <c r="H38" s="21">
        <v>35</v>
      </c>
      <c r="I38" s="22">
        <f t="shared" si="28"/>
        <v>265</v>
      </c>
      <c r="J38" s="21" t="s">
        <v>8</v>
      </c>
      <c r="K38" s="22">
        <f t="shared" si="29"/>
        <v>0</v>
      </c>
      <c r="L38" s="21" t="s">
        <v>8</v>
      </c>
      <c r="M38" s="22">
        <f t="shared" si="30"/>
        <v>0</v>
      </c>
      <c r="N38" s="21">
        <v>26</v>
      </c>
      <c r="O38" s="22">
        <f t="shared" si="31"/>
        <v>287</v>
      </c>
      <c r="P38" s="23"/>
      <c r="Q38" s="23"/>
      <c r="R38" s="23"/>
      <c r="S38" s="24"/>
      <c r="U38" s="25">
        <f t="shared" si="32"/>
        <v>265</v>
      </c>
      <c r="V38" s="25">
        <f t="shared" si="33"/>
        <v>0</v>
      </c>
      <c r="W38" s="25">
        <f t="shared" si="34"/>
        <v>0</v>
      </c>
      <c r="X38" s="25">
        <f t="shared" si="35"/>
        <v>287</v>
      </c>
      <c r="Y38" s="25">
        <f t="shared" si="36"/>
        <v>0</v>
      </c>
      <c r="Z38" s="25">
        <f t="shared" si="37"/>
        <v>0</v>
      </c>
      <c r="AA38" s="25">
        <f t="shared" si="38"/>
        <v>0</v>
      </c>
      <c r="AB38" s="25">
        <f t="shared" si="39"/>
        <v>0</v>
      </c>
      <c r="AD38" s="12">
        <f>IF('Men''s Epée'!$U$3=TRUE,I38,0)</f>
        <v>0</v>
      </c>
      <c r="AE38" s="12">
        <f>IF('Men''s Epée'!$V$3=TRUE,K38,0)</f>
        <v>0</v>
      </c>
      <c r="AF38" s="12">
        <f>IF('Men''s Epée'!$W$3=TRUE,M38,0)</f>
        <v>0</v>
      </c>
      <c r="AG38" s="12">
        <f>IF('Men''s Epée'!$X$3=TRUE,O38,0)</f>
        <v>0</v>
      </c>
      <c r="AH38" s="26">
        <f t="shared" si="40"/>
        <v>0</v>
      </c>
      <c r="AI38" s="26">
        <f t="shared" si="41"/>
        <v>0</v>
      </c>
      <c r="AJ38" s="26">
        <f t="shared" si="42"/>
        <v>0</v>
      </c>
      <c r="AK38" s="26">
        <f t="shared" si="43"/>
        <v>0</v>
      </c>
      <c r="AL38" s="12">
        <f t="shared" si="44"/>
        <v>0</v>
      </c>
    </row>
    <row r="39" spans="1:38" ht="13.5">
      <c r="A39" s="16" t="str">
        <f t="shared" si="0"/>
        <v>36</v>
      </c>
      <c r="B39" s="16">
        <f>TRIM(IF(D39&gt;=JuniorCutoff,"#",""))</f>
      </c>
      <c r="C39" s="17" t="s">
        <v>367</v>
      </c>
      <c r="D39" s="18">
        <v>1970</v>
      </c>
      <c r="E39" s="19">
        <f t="shared" si="9"/>
        <v>536</v>
      </c>
      <c r="F39" s="20"/>
      <c r="G39" s="21"/>
      <c r="H39" s="21" t="s">
        <v>8</v>
      </c>
      <c r="I39" s="22">
        <f t="shared" si="28"/>
        <v>0</v>
      </c>
      <c r="J39" s="21">
        <v>37</v>
      </c>
      <c r="K39" s="22">
        <f t="shared" si="29"/>
        <v>255</v>
      </c>
      <c r="L39" s="21">
        <v>42.5</v>
      </c>
      <c r="M39" s="22">
        <f t="shared" si="30"/>
        <v>227.5</v>
      </c>
      <c r="N39" s="21">
        <v>29</v>
      </c>
      <c r="O39" s="22">
        <f t="shared" si="31"/>
        <v>281</v>
      </c>
      <c r="P39" s="23"/>
      <c r="Q39" s="23"/>
      <c r="R39" s="23"/>
      <c r="S39" s="24"/>
      <c r="U39" s="25">
        <f t="shared" si="32"/>
        <v>0</v>
      </c>
      <c r="V39" s="25">
        <f t="shared" si="33"/>
        <v>255</v>
      </c>
      <c r="W39" s="25">
        <f t="shared" si="34"/>
        <v>227.5</v>
      </c>
      <c r="X39" s="25">
        <f t="shared" si="35"/>
        <v>281</v>
      </c>
      <c r="Y39" s="25">
        <f t="shared" si="36"/>
        <v>0</v>
      </c>
      <c r="Z39" s="25">
        <f t="shared" si="37"/>
        <v>0</v>
      </c>
      <c r="AA39" s="25">
        <f t="shared" si="38"/>
        <v>0</v>
      </c>
      <c r="AB39" s="25">
        <f t="shared" si="39"/>
        <v>0</v>
      </c>
      <c r="AD39" s="12">
        <f>IF('Men''s Epée'!$U$3=TRUE,I39,0)</f>
        <v>0</v>
      </c>
      <c r="AE39" s="12">
        <f>IF('Men''s Epée'!$V$3=TRUE,K39,0)</f>
        <v>0</v>
      </c>
      <c r="AF39" s="12">
        <f>IF('Men''s Epée'!$W$3=TRUE,M39,0)</f>
        <v>0</v>
      </c>
      <c r="AG39" s="12">
        <f>IF('Men''s Epée'!$X$3=TRUE,O39,0)</f>
        <v>0</v>
      </c>
      <c r="AH39" s="26">
        <f t="shared" si="40"/>
        <v>0</v>
      </c>
      <c r="AI39" s="26">
        <f t="shared" si="41"/>
        <v>0</v>
      </c>
      <c r="AJ39" s="26">
        <f t="shared" si="42"/>
        <v>0</v>
      </c>
      <c r="AK39" s="26">
        <f t="shared" si="43"/>
        <v>0</v>
      </c>
      <c r="AL39" s="12">
        <f t="shared" si="44"/>
        <v>0</v>
      </c>
    </row>
    <row r="40" spans="1:38" ht="13.5">
      <c r="A40" s="16" t="str">
        <f t="shared" si="0"/>
        <v>37</v>
      </c>
      <c r="B40" s="16">
        <f t="shared" si="14"/>
      </c>
      <c r="C40" s="17" t="s">
        <v>366</v>
      </c>
      <c r="D40" s="18">
        <v>1972</v>
      </c>
      <c r="E40" s="19">
        <f t="shared" si="9"/>
        <v>515</v>
      </c>
      <c r="F40" s="20"/>
      <c r="G40" s="21"/>
      <c r="H40" s="21" t="s">
        <v>8</v>
      </c>
      <c r="I40" s="22">
        <f t="shared" si="28"/>
        <v>0</v>
      </c>
      <c r="J40" s="21">
        <v>34</v>
      </c>
      <c r="K40" s="22">
        <f t="shared" si="29"/>
        <v>270</v>
      </c>
      <c r="L40" s="21">
        <v>39</v>
      </c>
      <c r="M40" s="22">
        <f t="shared" si="30"/>
        <v>245</v>
      </c>
      <c r="N40" s="21" t="s">
        <v>8</v>
      </c>
      <c r="O40" s="22">
        <f t="shared" si="31"/>
        <v>0</v>
      </c>
      <c r="P40" s="23"/>
      <c r="Q40" s="23"/>
      <c r="R40" s="23"/>
      <c r="S40" s="24"/>
      <c r="U40" s="25">
        <f t="shared" si="32"/>
        <v>0</v>
      </c>
      <c r="V40" s="25">
        <f t="shared" si="33"/>
        <v>270</v>
      </c>
      <c r="W40" s="25">
        <f t="shared" si="34"/>
        <v>245</v>
      </c>
      <c r="X40" s="25">
        <f t="shared" si="35"/>
        <v>0</v>
      </c>
      <c r="Y40" s="25">
        <f t="shared" si="36"/>
        <v>0</v>
      </c>
      <c r="Z40" s="25">
        <f t="shared" si="37"/>
        <v>0</v>
      </c>
      <c r="AA40" s="25">
        <f t="shared" si="38"/>
        <v>0</v>
      </c>
      <c r="AB40" s="25">
        <f t="shared" si="39"/>
        <v>0</v>
      </c>
      <c r="AD40" s="12">
        <f>IF('Men''s Epée'!$U$3=TRUE,I40,0)</f>
        <v>0</v>
      </c>
      <c r="AE40" s="12">
        <f>IF('Men''s Epée'!$V$3=TRUE,K40,0)</f>
        <v>0</v>
      </c>
      <c r="AF40" s="12">
        <f>IF('Men''s Epée'!$W$3=TRUE,M40,0)</f>
        <v>0</v>
      </c>
      <c r="AG40" s="12">
        <f>IF('Men''s Epée'!$X$3=TRUE,O40,0)</f>
        <v>0</v>
      </c>
      <c r="AH40" s="26">
        <f t="shared" si="40"/>
        <v>0</v>
      </c>
      <c r="AI40" s="26">
        <f t="shared" si="41"/>
        <v>0</v>
      </c>
      <c r="AJ40" s="26">
        <f t="shared" si="42"/>
        <v>0</v>
      </c>
      <c r="AK40" s="26">
        <f t="shared" si="43"/>
        <v>0</v>
      </c>
      <c r="AL40" s="12">
        <f t="shared" si="44"/>
        <v>0</v>
      </c>
    </row>
    <row r="41" spans="1:38" ht="13.5">
      <c r="A41" s="16" t="str">
        <f t="shared" si="0"/>
        <v>38</v>
      </c>
      <c r="B41" s="16">
        <f t="shared" si="14"/>
      </c>
      <c r="C41" s="39" t="s">
        <v>220</v>
      </c>
      <c r="D41" s="36">
        <v>1976</v>
      </c>
      <c r="E41" s="19">
        <f t="shared" si="9"/>
        <v>513</v>
      </c>
      <c r="F41" s="20"/>
      <c r="G41" s="21"/>
      <c r="H41" s="21">
        <v>30</v>
      </c>
      <c r="I41" s="22">
        <f t="shared" si="28"/>
        <v>290</v>
      </c>
      <c r="J41" s="21">
        <v>43.5</v>
      </c>
      <c r="K41" s="22">
        <f t="shared" si="29"/>
        <v>222.5</v>
      </c>
      <c r="L41" s="21" t="s">
        <v>8</v>
      </c>
      <c r="M41" s="22">
        <f t="shared" si="30"/>
        <v>0</v>
      </c>
      <c r="N41" s="21" t="s">
        <v>8</v>
      </c>
      <c r="O41" s="22">
        <f t="shared" si="31"/>
        <v>0</v>
      </c>
      <c r="P41" s="23"/>
      <c r="Q41" s="23"/>
      <c r="R41" s="23"/>
      <c r="S41" s="24"/>
      <c r="U41" s="25">
        <f t="shared" si="32"/>
        <v>290</v>
      </c>
      <c r="V41" s="25">
        <f t="shared" si="33"/>
        <v>222.5</v>
      </c>
      <c r="W41" s="25">
        <f t="shared" si="34"/>
        <v>0</v>
      </c>
      <c r="X41" s="25">
        <f t="shared" si="35"/>
        <v>0</v>
      </c>
      <c r="Y41" s="25">
        <f t="shared" si="36"/>
        <v>0</v>
      </c>
      <c r="Z41" s="25">
        <f t="shared" si="37"/>
        <v>0</v>
      </c>
      <c r="AA41" s="25">
        <f t="shared" si="38"/>
        <v>0</v>
      </c>
      <c r="AB41" s="25">
        <f t="shared" si="39"/>
        <v>0</v>
      </c>
      <c r="AD41" s="12">
        <f>IF('Men''s Epée'!$U$3=TRUE,I41,0)</f>
        <v>0</v>
      </c>
      <c r="AE41" s="12">
        <f>IF('Men''s Epée'!$V$3=TRUE,K41,0)</f>
        <v>0</v>
      </c>
      <c r="AF41" s="12">
        <f>IF('Men''s Epée'!$W$3=TRUE,M41,0)</f>
        <v>0</v>
      </c>
      <c r="AG41" s="12">
        <f>IF('Men''s Epée'!$X$3=TRUE,O41,0)</f>
        <v>0</v>
      </c>
      <c r="AH41" s="26">
        <f t="shared" si="40"/>
        <v>0</v>
      </c>
      <c r="AI41" s="26">
        <f t="shared" si="41"/>
        <v>0</v>
      </c>
      <c r="AJ41" s="26">
        <f t="shared" si="42"/>
        <v>0</v>
      </c>
      <c r="AK41" s="26">
        <f t="shared" si="43"/>
        <v>0</v>
      </c>
      <c r="AL41" s="12">
        <f t="shared" si="44"/>
        <v>0</v>
      </c>
    </row>
    <row r="42" spans="1:38" ht="13.5">
      <c r="A42" s="16" t="str">
        <f t="shared" si="0"/>
        <v>39</v>
      </c>
      <c r="B42" s="16">
        <f t="shared" si="14"/>
      </c>
      <c r="C42" s="17" t="s">
        <v>496</v>
      </c>
      <c r="D42" s="18">
        <v>1951</v>
      </c>
      <c r="E42" s="19">
        <f t="shared" si="9"/>
        <v>502</v>
      </c>
      <c r="F42" s="20"/>
      <c r="G42" s="21"/>
      <c r="H42" s="21" t="s">
        <v>8</v>
      </c>
      <c r="I42" s="22">
        <f t="shared" si="28"/>
        <v>0</v>
      </c>
      <c r="J42" s="21" t="s">
        <v>8</v>
      </c>
      <c r="K42" s="22">
        <f t="shared" si="29"/>
        <v>0</v>
      </c>
      <c r="L42" s="21" t="s">
        <v>8</v>
      </c>
      <c r="M42" s="22">
        <f t="shared" si="30"/>
        <v>0</v>
      </c>
      <c r="N42" s="21">
        <v>15</v>
      </c>
      <c r="O42" s="22">
        <f t="shared" si="31"/>
        <v>502</v>
      </c>
      <c r="P42" s="23"/>
      <c r="Q42" s="23"/>
      <c r="R42" s="23"/>
      <c r="S42" s="24"/>
      <c r="U42" s="25">
        <f t="shared" si="32"/>
        <v>0</v>
      </c>
      <c r="V42" s="25">
        <f t="shared" si="33"/>
        <v>0</v>
      </c>
      <c r="W42" s="25">
        <f t="shared" si="34"/>
        <v>0</v>
      </c>
      <c r="X42" s="25">
        <f t="shared" si="35"/>
        <v>502</v>
      </c>
      <c r="Y42" s="25">
        <f t="shared" si="36"/>
        <v>0</v>
      </c>
      <c r="Z42" s="25">
        <f t="shared" si="37"/>
        <v>0</v>
      </c>
      <c r="AA42" s="25">
        <f t="shared" si="38"/>
        <v>0</v>
      </c>
      <c r="AB42" s="25">
        <f t="shared" si="39"/>
        <v>0</v>
      </c>
      <c r="AD42" s="12">
        <f>IF('Men''s Epée'!$U$3=TRUE,I42,0)</f>
        <v>0</v>
      </c>
      <c r="AE42" s="12">
        <f>IF('Men''s Epée'!$V$3=TRUE,K42,0)</f>
        <v>0</v>
      </c>
      <c r="AF42" s="12">
        <f>IF('Men''s Epée'!$W$3=TRUE,M42,0)</f>
        <v>0</v>
      </c>
      <c r="AG42" s="12">
        <f>IF('Men''s Epée'!$X$3=TRUE,O42,0)</f>
        <v>0</v>
      </c>
      <c r="AH42" s="26">
        <f t="shared" si="40"/>
        <v>0</v>
      </c>
      <c r="AI42" s="26">
        <f t="shared" si="41"/>
        <v>0</v>
      </c>
      <c r="AJ42" s="26">
        <f t="shared" si="42"/>
        <v>0</v>
      </c>
      <c r="AK42" s="26">
        <f t="shared" si="43"/>
        <v>0</v>
      </c>
      <c r="AL42" s="12">
        <f t="shared" si="44"/>
        <v>0</v>
      </c>
    </row>
    <row r="43" spans="1:38" ht="13.5">
      <c r="A43" s="16" t="str">
        <f t="shared" si="0"/>
        <v>40T</v>
      </c>
      <c r="B43" s="16">
        <f t="shared" si="14"/>
      </c>
      <c r="C43" s="17" t="s">
        <v>27</v>
      </c>
      <c r="D43" s="18">
        <v>1964</v>
      </c>
      <c r="E43" s="19">
        <f t="shared" si="9"/>
        <v>495</v>
      </c>
      <c r="F43" s="20"/>
      <c r="G43" s="21"/>
      <c r="H43" s="21" t="s">
        <v>8</v>
      </c>
      <c r="I43" s="22">
        <f t="shared" si="28"/>
        <v>0</v>
      </c>
      <c r="J43" s="21" t="s">
        <v>8</v>
      </c>
      <c r="K43" s="22">
        <f t="shared" si="29"/>
        <v>0</v>
      </c>
      <c r="L43" s="21">
        <v>15</v>
      </c>
      <c r="M43" s="22">
        <f t="shared" si="30"/>
        <v>495</v>
      </c>
      <c r="N43" s="21" t="s">
        <v>8</v>
      </c>
      <c r="O43" s="22">
        <f t="shared" si="31"/>
        <v>0</v>
      </c>
      <c r="P43" s="23"/>
      <c r="Q43" s="23"/>
      <c r="R43" s="23"/>
      <c r="S43" s="24"/>
      <c r="U43" s="25">
        <f t="shared" si="32"/>
        <v>0</v>
      </c>
      <c r="V43" s="25">
        <f t="shared" si="33"/>
        <v>0</v>
      </c>
      <c r="W43" s="25">
        <f t="shared" si="34"/>
        <v>495</v>
      </c>
      <c r="X43" s="25">
        <f t="shared" si="35"/>
        <v>0</v>
      </c>
      <c r="Y43" s="25">
        <f t="shared" si="36"/>
        <v>0</v>
      </c>
      <c r="Z43" s="25">
        <f t="shared" si="37"/>
        <v>0</v>
      </c>
      <c r="AA43" s="25">
        <f t="shared" si="38"/>
        <v>0</v>
      </c>
      <c r="AB43" s="25">
        <f t="shared" si="39"/>
        <v>0</v>
      </c>
      <c r="AD43" s="12">
        <f>IF('Men''s Epée'!$U$3=TRUE,I43,0)</f>
        <v>0</v>
      </c>
      <c r="AE43" s="12">
        <f>IF('Men''s Epée'!$V$3=TRUE,K43,0)</f>
        <v>0</v>
      </c>
      <c r="AF43" s="12">
        <f>IF('Men''s Epée'!$W$3=TRUE,M43,0)</f>
        <v>0</v>
      </c>
      <c r="AG43" s="12">
        <f>IF('Men''s Epée'!$X$3=TRUE,O43,0)</f>
        <v>0</v>
      </c>
      <c r="AH43" s="26">
        <f t="shared" si="40"/>
        <v>0</v>
      </c>
      <c r="AI43" s="26">
        <f t="shared" si="41"/>
        <v>0</v>
      </c>
      <c r="AJ43" s="26">
        <f t="shared" si="42"/>
        <v>0</v>
      </c>
      <c r="AK43" s="26">
        <f t="shared" si="43"/>
        <v>0</v>
      </c>
      <c r="AL43" s="12">
        <f t="shared" si="44"/>
        <v>0</v>
      </c>
    </row>
    <row r="44" spans="1:38" ht="13.5">
      <c r="A44" s="16" t="str">
        <f t="shared" si="0"/>
        <v>40T</v>
      </c>
      <c r="B44" s="16">
        <f t="shared" si="14"/>
      </c>
      <c r="C44" s="17" t="s">
        <v>246</v>
      </c>
      <c r="D44" s="18">
        <v>1967</v>
      </c>
      <c r="E44" s="19">
        <f t="shared" si="9"/>
        <v>495</v>
      </c>
      <c r="F44" s="20"/>
      <c r="G44" s="21"/>
      <c r="H44" s="21">
        <v>15</v>
      </c>
      <c r="I44" s="22">
        <f t="shared" si="28"/>
        <v>495</v>
      </c>
      <c r="J44" s="21" t="s">
        <v>8</v>
      </c>
      <c r="K44" s="22">
        <f t="shared" si="29"/>
        <v>0</v>
      </c>
      <c r="L44" s="21" t="s">
        <v>8</v>
      </c>
      <c r="M44" s="22">
        <f t="shared" si="30"/>
        <v>0</v>
      </c>
      <c r="N44" s="21" t="s">
        <v>8</v>
      </c>
      <c r="O44" s="22">
        <f t="shared" si="31"/>
        <v>0</v>
      </c>
      <c r="P44" s="23"/>
      <c r="Q44" s="23"/>
      <c r="R44" s="23"/>
      <c r="S44" s="24"/>
      <c r="U44" s="25">
        <f t="shared" si="32"/>
        <v>495</v>
      </c>
      <c r="V44" s="25">
        <f t="shared" si="33"/>
        <v>0</v>
      </c>
      <c r="W44" s="25">
        <f t="shared" si="34"/>
        <v>0</v>
      </c>
      <c r="X44" s="25">
        <f t="shared" si="35"/>
        <v>0</v>
      </c>
      <c r="Y44" s="25">
        <f t="shared" si="36"/>
        <v>0</v>
      </c>
      <c r="Z44" s="25">
        <f t="shared" si="37"/>
        <v>0</v>
      </c>
      <c r="AA44" s="25">
        <f t="shared" si="38"/>
        <v>0</v>
      </c>
      <c r="AB44" s="25">
        <f t="shared" si="39"/>
        <v>0</v>
      </c>
      <c r="AD44" s="12">
        <f>IF('Men''s Epée'!$U$3=TRUE,I44,0)</f>
        <v>0</v>
      </c>
      <c r="AE44" s="12">
        <f>IF('Men''s Epée'!$V$3=TRUE,K44,0)</f>
        <v>0</v>
      </c>
      <c r="AF44" s="12">
        <f>IF('Men''s Epée'!$W$3=TRUE,M44,0)</f>
        <v>0</v>
      </c>
      <c r="AG44" s="12">
        <f>IF('Men''s Epée'!$X$3=TRUE,O44,0)</f>
        <v>0</v>
      </c>
      <c r="AH44" s="26">
        <f t="shared" si="40"/>
        <v>0</v>
      </c>
      <c r="AI44" s="26">
        <f t="shared" si="41"/>
        <v>0</v>
      </c>
      <c r="AJ44" s="26">
        <f t="shared" si="42"/>
        <v>0</v>
      </c>
      <c r="AK44" s="26">
        <f t="shared" si="43"/>
        <v>0</v>
      </c>
      <c r="AL44" s="12">
        <f t="shared" si="44"/>
        <v>0</v>
      </c>
    </row>
    <row r="45" spans="1:38" ht="13.5">
      <c r="A45" s="16" t="str">
        <f t="shared" si="0"/>
        <v>42</v>
      </c>
      <c r="B45" s="16">
        <f t="shared" si="14"/>
      </c>
      <c r="C45" s="17" t="s">
        <v>29</v>
      </c>
      <c r="D45" s="18">
        <v>1961</v>
      </c>
      <c r="E45" s="19">
        <f t="shared" si="9"/>
        <v>488</v>
      </c>
      <c r="F45" s="20"/>
      <c r="G45" s="21"/>
      <c r="H45" s="21">
        <v>42.5</v>
      </c>
      <c r="I45" s="22">
        <f t="shared" si="28"/>
        <v>227.5</v>
      </c>
      <c r="J45" s="21" t="s">
        <v>8</v>
      </c>
      <c r="K45" s="22">
        <f t="shared" si="29"/>
        <v>0</v>
      </c>
      <c r="L45" s="21">
        <v>35.33</v>
      </c>
      <c r="M45" s="22">
        <f t="shared" si="30"/>
        <v>260</v>
      </c>
      <c r="N45" s="21" t="s">
        <v>8</v>
      </c>
      <c r="O45" s="22">
        <f t="shared" si="31"/>
        <v>0</v>
      </c>
      <c r="P45" s="23"/>
      <c r="Q45" s="23"/>
      <c r="R45" s="23"/>
      <c r="S45" s="24"/>
      <c r="U45" s="25">
        <f t="shared" si="32"/>
        <v>227.5</v>
      </c>
      <c r="V45" s="25">
        <f t="shared" si="33"/>
        <v>0</v>
      </c>
      <c r="W45" s="25">
        <f t="shared" si="34"/>
        <v>260</v>
      </c>
      <c r="X45" s="25">
        <f t="shared" si="35"/>
        <v>0</v>
      </c>
      <c r="Y45" s="25">
        <f t="shared" si="36"/>
        <v>0</v>
      </c>
      <c r="Z45" s="25">
        <f t="shared" si="37"/>
        <v>0</v>
      </c>
      <c r="AA45" s="25">
        <f t="shared" si="38"/>
        <v>0</v>
      </c>
      <c r="AB45" s="25">
        <f t="shared" si="39"/>
        <v>0</v>
      </c>
      <c r="AD45" s="12">
        <f>IF('Men''s Epée'!$U$3=TRUE,I45,0)</f>
        <v>0</v>
      </c>
      <c r="AE45" s="12">
        <f>IF('Men''s Epée'!$V$3=TRUE,K45,0)</f>
        <v>0</v>
      </c>
      <c r="AF45" s="12">
        <f>IF('Men''s Epée'!$W$3=TRUE,M45,0)</f>
        <v>0</v>
      </c>
      <c r="AG45" s="12">
        <f>IF('Men''s Epée'!$X$3=TRUE,O45,0)</f>
        <v>0</v>
      </c>
      <c r="AH45" s="26">
        <f t="shared" si="40"/>
        <v>0</v>
      </c>
      <c r="AI45" s="26">
        <f t="shared" si="41"/>
        <v>0</v>
      </c>
      <c r="AJ45" s="26">
        <f t="shared" si="42"/>
        <v>0</v>
      </c>
      <c r="AK45" s="26">
        <f t="shared" si="43"/>
        <v>0</v>
      </c>
      <c r="AL45" s="12">
        <f t="shared" si="44"/>
        <v>0</v>
      </c>
    </row>
    <row r="46" spans="1:38" ht="13.5">
      <c r="A46" s="16" t="str">
        <f t="shared" si="0"/>
        <v>43</v>
      </c>
      <c r="B46" s="16">
        <f t="shared" si="14"/>
      </c>
      <c r="C46" s="17" t="s">
        <v>244</v>
      </c>
      <c r="D46" s="18">
        <v>1969</v>
      </c>
      <c r="E46" s="19">
        <f t="shared" si="9"/>
        <v>485</v>
      </c>
      <c r="F46" s="20"/>
      <c r="G46" s="21"/>
      <c r="H46" s="21">
        <v>46</v>
      </c>
      <c r="I46" s="22">
        <f t="shared" si="28"/>
        <v>210</v>
      </c>
      <c r="J46" s="21" t="s">
        <v>8</v>
      </c>
      <c r="K46" s="22">
        <f t="shared" si="29"/>
        <v>0</v>
      </c>
      <c r="L46" s="21" t="s">
        <v>8</v>
      </c>
      <c r="M46" s="22">
        <f t="shared" si="30"/>
        <v>0</v>
      </c>
      <c r="N46" s="21">
        <v>32</v>
      </c>
      <c r="O46" s="22">
        <f t="shared" si="31"/>
        <v>275</v>
      </c>
      <c r="P46" s="23"/>
      <c r="Q46" s="23"/>
      <c r="R46" s="23"/>
      <c r="S46" s="24"/>
      <c r="U46" s="25">
        <f t="shared" si="32"/>
        <v>210</v>
      </c>
      <c r="V46" s="25">
        <f t="shared" si="33"/>
        <v>0</v>
      </c>
      <c r="W46" s="25">
        <f t="shared" si="34"/>
        <v>0</v>
      </c>
      <c r="X46" s="25">
        <f t="shared" si="35"/>
        <v>275</v>
      </c>
      <c r="Y46" s="25">
        <f t="shared" si="36"/>
        <v>0</v>
      </c>
      <c r="Z46" s="25">
        <f t="shared" si="37"/>
        <v>0</v>
      </c>
      <c r="AA46" s="25">
        <f t="shared" si="38"/>
        <v>0</v>
      </c>
      <c r="AB46" s="25">
        <f t="shared" si="39"/>
        <v>0</v>
      </c>
      <c r="AD46" s="12">
        <f>IF('Men''s Epée'!$U$3=TRUE,I46,0)</f>
        <v>0</v>
      </c>
      <c r="AE46" s="12">
        <f>IF('Men''s Epée'!$V$3=TRUE,K46,0)</f>
        <v>0</v>
      </c>
      <c r="AF46" s="12">
        <f>IF('Men''s Epée'!$W$3=TRUE,M46,0)</f>
        <v>0</v>
      </c>
      <c r="AG46" s="12">
        <f>IF('Men''s Epée'!$X$3=TRUE,O46,0)</f>
        <v>0</v>
      </c>
      <c r="AH46" s="26">
        <f t="shared" si="40"/>
        <v>0</v>
      </c>
      <c r="AI46" s="26">
        <f t="shared" si="41"/>
        <v>0</v>
      </c>
      <c r="AJ46" s="26">
        <f t="shared" si="42"/>
        <v>0</v>
      </c>
      <c r="AK46" s="26">
        <f t="shared" si="43"/>
        <v>0</v>
      </c>
      <c r="AL46" s="12">
        <f t="shared" si="44"/>
        <v>0</v>
      </c>
    </row>
    <row r="47" spans="1:38" ht="13.5">
      <c r="A47" s="16" t="str">
        <f t="shared" si="0"/>
        <v>44</v>
      </c>
      <c r="B47" s="16" t="str">
        <f>TRIM(IF(D47&gt;=JuniorCutoff,"#",""))</f>
        <v>#</v>
      </c>
      <c r="C47" s="17" t="s">
        <v>222</v>
      </c>
      <c r="D47" s="18">
        <v>1983</v>
      </c>
      <c r="E47" s="19">
        <f t="shared" si="9"/>
        <v>413</v>
      </c>
      <c r="F47" s="20"/>
      <c r="G47" s="21"/>
      <c r="H47" s="21" t="s">
        <v>8</v>
      </c>
      <c r="I47" s="22">
        <f t="shared" si="28"/>
        <v>0</v>
      </c>
      <c r="J47" s="21">
        <v>17.5</v>
      </c>
      <c r="K47" s="22">
        <f t="shared" si="29"/>
        <v>412.5</v>
      </c>
      <c r="L47" s="21" t="s">
        <v>8</v>
      </c>
      <c r="M47" s="22">
        <f t="shared" si="30"/>
        <v>0</v>
      </c>
      <c r="N47" s="21" t="s">
        <v>8</v>
      </c>
      <c r="O47" s="22">
        <f t="shared" si="31"/>
        <v>0</v>
      </c>
      <c r="P47" s="23"/>
      <c r="Q47" s="23"/>
      <c r="R47" s="23"/>
      <c r="S47" s="24"/>
      <c r="U47" s="25">
        <f t="shared" si="32"/>
        <v>0</v>
      </c>
      <c r="V47" s="25">
        <f t="shared" si="33"/>
        <v>412.5</v>
      </c>
      <c r="W47" s="25">
        <f t="shared" si="34"/>
        <v>0</v>
      </c>
      <c r="X47" s="25">
        <f t="shared" si="35"/>
        <v>0</v>
      </c>
      <c r="Y47" s="25">
        <f t="shared" si="36"/>
        <v>0</v>
      </c>
      <c r="Z47" s="25">
        <f t="shared" si="37"/>
        <v>0</v>
      </c>
      <c r="AA47" s="25">
        <f t="shared" si="38"/>
        <v>0</v>
      </c>
      <c r="AB47" s="25">
        <f t="shared" si="39"/>
        <v>0</v>
      </c>
      <c r="AD47" s="12">
        <f>IF('Men''s Epée'!$U$3=TRUE,I47,0)</f>
        <v>0</v>
      </c>
      <c r="AE47" s="12">
        <f>IF('Men''s Epée'!$V$3=TRUE,K47,0)</f>
        <v>0</v>
      </c>
      <c r="AF47" s="12">
        <f>IF('Men''s Epée'!$W$3=TRUE,M47,0)</f>
        <v>0</v>
      </c>
      <c r="AG47" s="12">
        <f>IF('Men''s Epée'!$X$3=TRUE,O47,0)</f>
        <v>0</v>
      </c>
      <c r="AH47" s="26">
        <f t="shared" si="40"/>
        <v>0</v>
      </c>
      <c r="AI47" s="26">
        <f t="shared" si="41"/>
        <v>0</v>
      </c>
      <c r="AJ47" s="26">
        <f t="shared" si="42"/>
        <v>0</v>
      </c>
      <c r="AK47" s="26">
        <f t="shared" si="43"/>
        <v>0</v>
      </c>
      <c r="AL47" s="12">
        <f t="shared" si="44"/>
        <v>0</v>
      </c>
    </row>
    <row r="48" spans="1:38" ht="13.5">
      <c r="A48" s="16" t="str">
        <f t="shared" si="0"/>
        <v>45</v>
      </c>
      <c r="B48" s="16" t="str">
        <f t="shared" si="14"/>
        <v>#</v>
      </c>
      <c r="C48" s="17" t="s">
        <v>362</v>
      </c>
      <c r="D48" s="18">
        <v>1982</v>
      </c>
      <c r="E48" s="19">
        <f t="shared" si="9"/>
        <v>385</v>
      </c>
      <c r="F48" s="20"/>
      <c r="G48" s="21"/>
      <c r="H48" s="21" t="s">
        <v>8</v>
      </c>
      <c r="I48" s="22">
        <f t="shared" si="28"/>
        <v>0</v>
      </c>
      <c r="J48" s="21">
        <v>23</v>
      </c>
      <c r="K48" s="22">
        <f t="shared" si="29"/>
        <v>385</v>
      </c>
      <c r="L48" s="21" t="s">
        <v>8</v>
      </c>
      <c r="M48" s="22">
        <f t="shared" si="30"/>
        <v>0</v>
      </c>
      <c r="N48" s="21" t="s">
        <v>8</v>
      </c>
      <c r="O48" s="22">
        <f t="shared" si="31"/>
        <v>0</v>
      </c>
      <c r="P48" s="23"/>
      <c r="Q48" s="23"/>
      <c r="R48" s="23"/>
      <c r="S48" s="24"/>
      <c r="U48" s="25">
        <f t="shared" si="32"/>
        <v>0</v>
      </c>
      <c r="V48" s="25">
        <f t="shared" si="33"/>
        <v>385</v>
      </c>
      <c r="W48" s="25">
        <f t="shared" si="34"/>
        <v>0</v>
      </c>
      <c r="X48" s="25">
        <f t="shared" si="35"/>
        <v>0</v>
      </c>
      <c r="Y48" s="25">
        <f t="shared" si="36"/>
        <v>0</v>
      </c>
      <c r="Z48" s="25">
        <f t="shared" si="37"/>
        <v>0</v>
      </c>
      <c r="AA48" s="25">
        <f t="shared" si="38"/>
        <v>0</v>
      </c>
      <c r="AB48" s="25">
        <f t="shared" si="39"/>
        <v>0</v>
      </c>
      <c r="AD48" s="12">
        <f>IF('Men''s Epée'!$U$3=TRUE,I48,0)</f>
        <v>0</v>
      </c>
      <c r="AE48" s="12">
        <f>IF('Men''s Epée'!$V$3=TRUE,K48,0)</f>
        <v>0</v>
      </c>
      <c r="AF48" s="12">
        <f>IF('Men''s Epée'!$W$3=TRUE,M48,0)</f>
        <v>0</v>
      </c>
      <c r="AG48" s="12">
        <f>IF('Men''s Epée'!$X$3=TRUE,O48,0)</f>
        <v>0</v>
      </c>
      <c r="AH48" s="26">
        <f t="shared" si="40"/>
        <v>0</v>
      </c>
      <c r="AI48" s="26">
        <f t="shared" si="41"/>
        <v>0</v>
      </c>
      <c r="AJ48" s="26">
        <f t="shared" si="42"/>
        <v>0</v>
      </c>
      <c r="AK48" s="26">
        <f t="shared" si="43"/>
        <v>0</v>
      </c>
      <c r="AL48" s="12">
        <f t="shared" si="44"/>
        <v>0</v>
      </c>
    </row>
    <row r="49" spans="1:38" ht="13.5">
      <c r="A49" s="16" t="str">
        <f t="shared" si="0"/>
        <v>46</v>
      </c>
      <c r="B49" s="16">
        <f t="shared" si="14"/>
      </c>
      <c r="C49" s="17" t="s">
        <v>240</v>
      </c>
      <c r="D49" s="18">
        <v>1959</v>
      </c>
      <c r="E49" s="19">
        <f t="shared" si="9"/>
        <v>380</v>
      </c>
      <c r="F49" s="20"/>
      <c r="G49" s="21"/>
      <c r="H49" s="21">
        <v>24</v>
      </c>
      <c r="I49" s="22">
        <f t="shared" si="28"/>
        <v>380</v>
      </c>
      <c r="J49" s="21" t="s">
        <v>8</v>
      </c>
      <c r="K49" s="22">
        <f t="shared" si="29"/>
        <v>0</v>
      </c>
      <c r="L49" s="21" t="s">
        <v>8</v>
      </c>
      <c r="M49" s="22">
        <f t="shared" si="30"/>
        <v>0</v>
      </c>
      <c r="N49" s="21" t="s">
        <v>8</v>
      </c>
      <c r="O49" s="22">
        <f t="shared" si="31"/>
        <v>0</v>
      </c>
      <c r="P49" s="23"/>
      <c r="Q49" s="23"/>
      <c r="R49" s="23"/>
      <c r="S49" s="24"/>
      <c r="U49" s="25">
        <f t="shared" si="32"/>
        <v>380</v>
      </c>
      <c r="V49" s="25">
        <f t="shared" si="33"/>
        <v>0</v>
      </c>
      <c r="W49" s="25">
        <f t="shared" si="34"/>
        <v>0</v>
      </c>
      <c r="X49" s="25">
        <f t="shared" si="35"/>
        <v>0</v>
      </c>
      <c r="Y49" s="25">
        <f t="shared" si="36"/>
        <v>0</v>
      </c>
      <c r="Z49" s="25">
        <f t="shared" si="37"/>
        <v>0</v>
      </c>
      <c r="AA49" s="25">
        <f t="shared" si="38"/>
        <v>0</v>
      </c>
      <c r="AB49" s="25">
        <f t="shared" si="39"/>
        <v>0</v>
      </c>
      <c r="AD49" s="12">
        <f>IF('Men''s Epée'!$U$3=TRUE,I49,0)</f>
        <v>0</v>
      </c>
      <c r="AE49" s="12">
        <f>IF('Men''s Epée'!$V$3=TRUE,K49,0)</f>
        <v>0</v>
      </c>
      <c r="AF49" s="12">
        <f>IF('Men''s Epée'!$W$3=TRUE,M49,0)</f>
        <v>0</v>
      </c>
      <c r="AG49" s="12">
        <f>IF('Men''s Epée'!$X$3=TRUE,O49,0)</f>
        <v>0</v>
      </c>
      <c r="AH49" s="26">
        <f t="shared" si="40"/>
        <v>0</v>
      </c>
      <c r="AI49" s="26">
        <f t="shared" si="41"/>
        <v>0</v>
      </c>
      <c r="AJ49" s="26">
        <f t="shared" si="42"/>
        <v>0</v>
      </c>
      <c r="AK49" s="26">
        <f t="shared" si="43"/>
        <v>0</v>
      </c>
      <c r="AL49" s="12">
        <f t="shared" si="44"/>
        <v>0</v>
      </c>
    </row>
    <row r="50" spans="1:38" ht="13.5">
      <c r="A50" s="16" t="str">
        <f t="shared" si="0"/>
        <v>47</v>
      </c>
      <c r="B50" s="16">
        <f t="shared" si="14"/>
      </c>
      <c r="C50" s="17" t="s">
        <v>497</v>
      </c>
      <c r="D50" s="18">
        <v>1971</v>
      </c>
      <c r="E50" s="19">
        <f t="shared" si="9"/>
        <v>348</v>
      </c>
      <c r="F50" s="20"/>
      <c r="G50" s="21"/>
      <c r="H50" s="21" t="s">
        <v>8</v>
      </c>
      <c r="I50" s="22">
        <f t="shared" si="28"/>
        <v>0</v>
      </c>
      <c r="J50" s="21" t="s">
        <v>8</v>
      </c>
      <c r="K50" s="22">
        <f t="shared" si="29"/>
        <v>0</v>
      </c>
      <c r="L50" s="21" t="s">
        <v>8</v>
      </c>
      <c r="M50" s="22">
        <f t="shared" si="30"/>
        <v>0</v>
      </c>
      <c r="N50" s="21">
        <v>18</v>
      </c>
      <c r="O50" s="22">
        <f t="shared" si="31"/>
        <v>348</v>
      </c>
      <c r="P50" s="23"/>
      <c r="Q50" s="23"/>
      <c r="R50" s="23"/>
      <c r="S50" s="24"/>
      <c r="U50" s="25">
        <f t="shared" si="32"/>
        <v>0</v>
      </c>
      <c r="V50" s="25">
        <f t="shared" si="33"/>
        <v>0</v>
      </c>
      <c r="W50" s="25">
        <f t="shared" si="34"/>
        <v>0</v>
      </c>
      <c r="X50" s="25">
        <f t="shared" si="35"/>
        <v>348</v>
      </c>
      <c r="Y50" s="25">
        <f t="shared" si="36"/>
        <v>0</v>
      </c>
      <c r="Z50" s="25">
        <f t="shared" si="37"/>
        <v>0</v>
      </c>
      <c r="AA50" s="25">
        <f t="shared" si="38"/>
        <v>0</v>
      </c>
      <c r="AB50" s="25">
        <f t="shared" si="39"/>
        <v>0</v>
      </c>
      <c r="AD50" s="12">
        <f>IF('Men''s Epée'!$U$3=TRUE,I50,0)</f>
        <v>0</v>
      </c>
      <c r="AE50" s="12">
        <f>IF('Men''s Epée'!$V$3=TRUE,K50,0)</f>
        <v>0</v>
      </c>
      <c r="AF50" s="12">
        <f>IF('Men''s Epée'!$W$3=TRUE,M50,0)</f>
        <v>0</v>
      </c>
      <c r="AG50" s="12">
        <f>IF('Men''s Epée'!$X$3=TRUE,O50,0)</f>
        <v>0</v>
      </c>
      <c r="AH50" s="26">
        <f t="shared" si="40"/>
        <v>0</v>
      </c>
      <c r="AI50" s="26">
        <f t="shared" si="41"/>
        <v>0</v>
      </c>
      <c r="AJ50" s="26">
        <f t="shared" si="42"/>
        <v>0</v>
      </c>
      <c r="AK50" s="26">
        <f t="shared" si="43"/>
        <v>0</v>
      </c>
      <c r="AL50" s="12">
        <f t="shared" si="44"/>
        <v>0</v>
      </c>
    </row>
    <row r="51" spans="1:38" ht="13.5">
      <c r="A51" s="16" t="str">
        <f t="shared" si="0"/>
        <v>48</v>
      </c>
      <c r="B51" s="16" t="str">
        <f t="shared" si="14"/>
        <v>#</v>
      </c>
      <c r="C51" s="17" t="s">
        <v>498</v>
      </c>
      <c r="D51" s="18">
        <v>1983</v>
      </c>
      <c r="E51" s="19">
        <f t="shared" si="9"/>
        <v>340</v>
      </c>
      <c r="F51" s="20"/>
      <c r="G51" s="21"/>
      <c r="H51" s="21" t="s">
        <v>8</v>
      </c>
      <c r="I51" s="22">
        <f t="shared" si="28"/>
        <v>0</v>
      </c>
      <c r="J51" s="21" t="s">
        <v>8</v>
      </c>
      <c r="K51" s="22">
        <f t="shared" si="29"/>
        <v>0</v>
      </c>
      <c r="L51" s="21" t="s">
        <v>8</v>
      </c>
      <c r="M51" s="22">
        <f t="shared" si="30"/>
        <v>0</v>
      </c>
      <c r="N51" s="21">
        <v>22</v>
      </c>
      <c r="O51" s="22">
        <f t="shared" si="31"/>
        <v>340</v>
      </c>
      <c r="P51" s="23"/>
      <c r="Q51" s="23"/>
      <c r="R51" s="23"/>
      <c r="S51" s="24"/>
      <c r="U51" s="25">
        <f t="shared" si="32"/>
        <v>0</v>
      </c>
      <c r="V51" s="25">
        <f t="shared" si="33"/>
        <v>0</v>
      </c>
      <c r="W51" s="25">
        <f t="shared" si="34"/>
        <v>0</v>
      </c>
      <c r="X51" s="25">
        <f t="shared" si="35"/>
        <v>340</v>
      </c>
      <c r="Y51" s="25">
        <f t="shared" si="36"/>
        <v>0</v>
      </c>
      <c r="Z51" s="25">
        <f t="shared" si="37"/>
        <v>0</v>
      </c>
      <c r="AA51" s="25">
        <f t="shared" si="38"/>
        <v>0</v>
      </c>
      <c r="AB51" s="25">
        <f t="shared" si="39"/>
        <v>0</v>
      </c>
      <c r="AD51" s="12">
        <f>IF('Men''s Epée'!$U$3=TRUE,I51,0)</f>
        <v>0</v>
      </c>
      <c r="AE51" s="12">
        <f>IF('Men''s Epée'!$V$3=TRUE,K51,0)</f>
        <v>0</v>
      </c>
      <c r="AF51" s="12">
        <f>IF('Men''s Epée'!$W$3=TRUE,M51,0)</f>
        <v>0</v>
      </c>
      <c r="AG51" s="12">
        <f>IF('Men''s Epée'!$X$3=TRUE,O51,0)</f>
        <v>0</v>
      </c>
      <c r="AH51" s="26">
        <f t="shared" si="40"/>
        <v>0</v>
      </c>
      <c r="AI51" s="26">
        <f t="shared" si="41"/>
        <v>0</v>
      </c>
      <c r="AJ51" s="26">
        <f t="shared" si="42"/>
        <v>0</v>
      </c>
      <c r="AK51" s="26">
        <f t="shared" si="43"/>
        <v>0</v>
      </c>
      <c r="AL51" s="12">
        <f t="shared" si="44"/>
        <v>0</v>
      </c>
    </row>
    <row r="52" spans="1:38" ht="13.5">
      <c r="A52" s="16" t="str">
        <f t="shared" si="0"/>
        <v>49</v>
      </c>
      <c r="B52" s="16">
        <f t="shared" si="14"/>
      </c>
      <c r="C52" s="17" t="s">
        <v>499</v>
      </c>
      <c r="D52" s="18">
        <v>1970</v>
      </c>
      <c r="E52" s="19">
        <f t="shared" si="9"/>
        <v>338</v>
      </c>
      <c r="F52" s="20"/>
      <c r="G52" s="21"/>
      <c r="H52" s="21" t="s">
        <v>8</v>
      </c>
      <c r="I52" s="22">
        <f t="shared" si="28"/>
        <v>0</v>
      </c>
      <c r="J52" s="21" t="s">
        <v>8</v>
      </c>
      <c r="K52" s="22">
        <f t="shared" si="29"/>
        <v>0</v>
      </c>
      <c r="L52" s="21" t="s">
        <v>8</v>
      </c>
      <c r="M52" s="22">
        <f t="shared" si="30"/>
        <v>0</v>
      </c>
      <c r="N52" s="21">
        <v>23</v>
      </c>
      <c r="O52" s="22">
        <f t="shared" si="31"/>
        <v>338</v>
      </c>
      <c r="P52" s="23"/>
      <c r="Q52" s="23"/>
      <c r="R52" s="23"/>
      <c r="S52" s="24"/>
      <c r="U52" s="25">
        <f t="shared" si="32"/>
        <v>0</v>
      </c>
      <c r="V52" s="25">
        <f t="shared" si="33"/>
        <v>0</v>
      </c>
      <c r="W52" s="25">
        <f t="shared" si="34"/>
        <v>0</v>
      </c>
      <c r="X52" s="25">
        <f t="shared" si="35"/>
        <v>338</v>
      </c>
      <c r="Y52" s="25">
        <f t="shared" si="36"/>
        <v>0</v>
      </c>
      <c r="Z52" s="25">
        <f t="shared" si="37"/>
        <v>0</v>
      </c>
      <c r="AA52" s="25">
        <f t="shared" si="38"/>
        <v>0</v>
      </c>
      <c r="AB52" s="25">
        <f t="shared" si="39"/>
        <v>0</v>
      </c>
      <c r="AD52" s="12">
        <f>IF('Men''s Epée'!$U$3=TRUE,I52,0)</f>
        <v>0</v>
      </c>
      <c r="AE52" s="12">
        <f>IF('Men''s Epée'!$V$3=TRUE,K52,0)</f>
        <v>0</v>
      </c>
      <c r="AF52" s="12">
        <f>IF('Men''s Epée'!$W$3=TRUE,M52,0)</f>
        <v>0</v>
      </c>
      <c r="AG52" s="12">
        <f>IF('Men''s Epée'!$X$3=TRUE,O52,0)</f>
        <v>0</v>
      </c>
      <c r="AH52" s="26">
        <f t="shared" si="40"/>
        <v>0</v>
      </c>
      <c r="AI52" s="26">
        <f t="shared" si="41"/>
        <v>0</v>
      </c>
      <c r="AJ52" s="26">
        <f t="shared" si="42"/>
        <v>0</v>
      </c>
      <c r="AK52" s="26">
        <f t="shared" si="43"/>
        <v>0</v>
      </c>
      <c r="AL52" s="12">
        <f t="shared" si="44"/>
        <v>0</v>
      </c>
    </row>
    <row r="53" spans="1:38" ht="13.5">
      <c r="A53" s="16" t="str">
        <f t="shared" si="0"/>
        <v>50T</v>
      </c>
      <c r="B53" s="16" t="str">
        <f t="shared" si="14"/>
        <v>#</v>
      </c>
      <c r="C53" s="17" t="s">
        <v>398</v>
      </c>
      <c r="D53" s="18">
        <v>1983</v>
      </c>
      <c r="E53" s="19">
        <f t="shared" si="9"/>
        <v>310</v>
      </c>
      <c r="F53" s="20"/>
      <c r="G53" s="21"/>
      <c r="H53" s="21" t="s">
        <v>8</v>
      </c>
      <c r="I53" s="22">
        <f t="shared" si="28"/>
        <v>0</v>
      </c>
      <c r="J53" s="21" t="s">
        <v>8</v>
      </c>
      <c r="K53" s="22">
        <f t="shared" si="29"/>
        <v>0</v>
      </c>
      <c r="L53" s="21">
        <v>26</v>
      </c>
      <c r="M53" s="22">
        <f t="shared" si="30"/>
        <v>310</v>
      </c>
      <c r="N53" s="21" t="s">
        <v>8</v>
      </c>
      <c r="O53" s="22">
        <f t="shared" si="31"/>
        <v>0</v>
      </c>
      <c r="P53" s="23"/>
      <c r="Q53" s="23"/>
      <c r="R53" s="23"/>
      <c r="S53" s="24"/>
      <c r="U53" s="25">
        <f t="shared" si="32"/>
        <v>0</v>
      </c>
      <c r="V53" s="25">
        <f t="shared" si="33"/>
        <v>0</v>
      </c>
      <c r="W53" s="25">
        <f t="shared" si="34"/>
        <v>310</v>
      </c>
      <c r="X53" s="25">
        <f t="shared" si="35"/>
        <v>0</v>
      </c>
      <c r="Y53" s="25">
        <f t="shared" si="36"/>
        <v>0</v>
      </c>
      <c r="Z53" s="25">
        <f t="shared" si="37"/>
        <v>0</v>
      </c>
      <c r="AA53" s="25">
        <f t="shared" si="38"/>
        <v>0</v>
      </c>
      <c r="AB53" s="25">
        <f t="shared" si="39"/>
        <v>0</v>
      </c>
      <c r="AD53" s="12">
        <f>IF('Men''s Epée'!$U$3=TRUE,I53,0)</f>
        <v>0</v>
      </c>
      <c r="AE53" s="12">
        <f>IF('Men''s Epée'!$V$3=TRUE,K53,0)</f>
        <v>0</v>
      </c>
      <c r="AF53" s="12">
        <f>IF('Men''s Epée'!$W$3=TRUE,M53,0)</f>
        <v>0</v>
      </c>
      <c r="AG53" s="12">
        <f>IF('Men''s Epée'!$X$3=TRUE,O53,0)</f>
        <v>0</v>
      </c>
      <c r="AH53" s="26">
        <f t="shared" si="40"/>
        <v>0</v>
      </c>
      <c r="AI53" s="26">
        <f t="shared" si="41"/>
        <v>0</v>
      </c>
      <c r="AJ53" s="26">
        <f t="shared" si="42"/>
        <v>0</v>
      </c>
      <c r="AK53" s="26">
        <f t="shared" si="43"/>
        <v>0</v>
      </c>
      <c r="AL53" s="12">
        <f t="shared" si="44"/>
        <v>0</v>
      </c>
    </row>
    <row r="54" spans="1:38" ht="13.5">
      <c r="A54" s="16" t="str">
        <f t="shared" si="0"/>
        <v>50T</v>
      </c>
      <c r="B54" s="16">
        <f t="shared" si="14"/>
      </c>
      <c r="C54" s="17" t="s">
        <v>363</v>
      </c>
      <c r="D54" s="18">
        <v>1974</v>
      </c>
      <c r="E54" s="19">
        <f t="shared" si="9"/>
        <v>310</v>
      </c>
      <c r="F54" s="20"/>
      <c r="G54" s="21"/>
      <c r="H54" s="21" t="s">
        <v>8</v>
      </c>
      <c r="I54" s="22">
        <f t="shared" si="28"/>
        <v>0</v>
      </c>
      <c r="J54" s="21">
        <v>26</v>
      </c>
      <c r="K54" s="22">
        <f t="shared" si="29"/>
        <v>310</v>
      </c>
      <c r="L54" s="21" t="s">
        <v>8</v>
      </c>
      <c r="M54" s="22">
        <f t="shared" si="30"/>
        <v>0</v>
      </c>
      <c r="N54" s="21" t="s">
        <v>8</v>
      </c>
      <c r="O54" s="22">
        <f t="shared" si="31"/>
        <v>0</v>
      </c>
      <c r="P54" s="23"/>
      <c r="Q54" s="23"/>
      <c r="R54" s="23"/>
      <c r="S54" s="24"/>
      <c r="U54" s="25">
        <f t="shared" si="32"/>
        <v>0</v>
      </c>
      <c r="V54" s="25">
        <f t="shared" si="33"/>
        <v>310</v>
      </c>
      <c r="W54" s="25">
        <f t="shared" si="34"/>
        <v>0</v>
      </c>
      <c r="X54" s="25">
        <f t="shared" si="35"/>
        <v>0</v>
      </c>
      <c r="Y54" s="25">
        <f t="shared" si="36"/>
        <v>0</v>
      </c>
      <c r="Z54" s="25">
        <f t="shared" si="37"/>
        <v>0</v>
      </c>
      <c r="AA54" s="25">
        <f t="shared" si="38"/>
        <v>0</v>
      </c>
      <c r="AB54" s="25">
        <f t="shared" si="39"/>
        <v>0</v>
      </c>
      <c r="AD54" s="12">
        <f>IF('Men''s Epée'!$U$3=TRUE,I54,0)</f>
        <v>0</v>
      </c>
      <c r="AE54" s="12">
        <f>IF('Men''s Epée'!$V$3=TRUE,K54,0)</f>
        <v>0</v>
      </c>
      <c r="AF54" s="12">
        <f>IF('Men''s Epée'!$W$3=TRUE,M54,0)</f>
        <v>0</v>
      </c>
      <c r="AG54" s="12">
        <f>IF('Men''s Epée'!$X$3=TRUE,O54,0)</f>
        <v>0</v>
      </c>
      <c r="AH54" s="26">
        <f t="shared" si="40"/>
        <v>0</v>
      </c>
      <c r="AI54" s="26">
        <f t="shared" si="41"/>
        <v>0</v>
      </c>
      <c r="AJ54" s="26">
        <f t="shared" si="42"/>
        <v>0</v>
      </c>
      <c r="AK54" s="26">
        <f t="shared" si="43"/>
        <v>0</v>
      </c>
      <c r="AL54" s="12">
        <f t="shared" si="44"/>
        <v>0</v>
      </c>
    </row>
    <row r="55" spans="1:38" ht="13.5">
      <c r="A55" s="16" t="str">
        <f t="shared" si="0"/>
        <v>52</v>
      </c>
      <c r="B55" s="16" t="str">
        <f t="shared" si="14"/>
        <v>#</v>
      </c>
      <c r="C55" s="17" t="s">
        <v>500</v>
      </c>
      <c r="D55" s="18">
        <v>1984</v>
      </c>
      <c r="E55" s="19">
        <f t="shared" si="9"/>
        <v>285</v>
      </c>
      <c r="F55" s="20"/>
      <c r="G55" s="21"/>
      <c r="H55" s="21" t="s">
        <v>8</v>
      </c>
      <c r="I55" s="22">
        <f t="shared" si="28"/>
        <v>0</v>
      </c>
      <c r="J55" s="21" t="s">
        <v>8</v>
      </c>
      <c r="K55" s="22">
        <f t="shared" si="29"/>
        <v>0</v>
      </c>
      <c r="L55" s="21" t="s">
        <v>8</v>
      </c>
      <c r="M55" s="22">
        <f t="shared" si="30"/>
        <v>0</v>
      </c>
      <c r="N55" s="21">
        <v>27</v>
      </c>
      <c r="O55" s="22">
        <f t="shared" si="31"/>
        <v>285</v>
      </c>
      <c r="P55" s="23"/>
      <c r="Q55" s="23"/>
      <c r="R55" s="23"/>
      <c r="S55" s="24"/>
      <c r="U55" s="25">
        <f t="shared" si="32"/>
        <v>0</v>
      </c>
      <c r="V55" s="25">
        <f t="shared" si="33"/>
        <v>0</v>
      </c>
      <c r="W55" s="25">
        <f t="shared" si="34"/>
        <v>0</v>
      </c>
      <c r="X55" s="25">
        <f t="shared" si="35"/>
        <v>285</v>
      </c>
      <c r="Y55" s="25">
        <f t="shared" si="36"/>
        <v>0</v>
      </c>
      <c r="Z55" s="25">
        <f t="shared" si="37"/>
        <v>0</v>
      </c>
      <c r="AA55" s="25">
        <f t="shared" si="38"/>
        <v>0</v>
      </c>
      <c r="AB55" s="25">
        <f t="shared" si="39"/>
        <v>0</v>
      </c>
      <c r="AD55" s="12">
        <f>IF('Men''s Epée'!$U$3=TRUE,I55,0)</f>
        <v>0</v>
      </c>
      <c r="AE55" s="12">
        <f>IF('Men''s Epée'!$V$3=TRUE,K55,0)</f>
        <v>0</v>
      </c>
      <c r="AF55" s="12">
        <f>IF('Men''s Epée'!$W$3=TRUE,M55,0)</f>
        <v>0</v>
      </c>
      <c r="AG55" s="12">
        <f>IF('Men''s Epée'!$X$3=TRUE,O55,0)</f>
        <v>0</v>
      </c>
      <c r="AH55" s="26">
        <f t="shared" si="40"/>
        <v>0</v>
      </c>
      <c r="AI55" s="26">
        <f t="shared" si="41"/>
        <v>0</v>
      </c>
      <c r="AJ55" s="26">
        <f t="shared" si="42"/>
        <v>0</v>
      </c>
      <c r="AK55" s="26">
        <f t="shared" si="43"/>
        <v>0</v>
      </c>
      <c r="AL55" s="12">
        <f t="shared" si="44"/>
        <v>0</v>
      </c>
    </row>
    <row r="56" spans="1:38" ht="13.5">
      <c r="A56" s="16" t="str">
        <f t="shared" si="0"/>
        <v>53</v>
      </c>
      <c r="B56" s="16">
        <f t="shared" si="14"/>
      </c>
      <c r="C56" s="17" t="s">
        <v>241</v>
      </c>
      <c r="D56" s="18">
        <v>1957</v>
      </c>
      <c r="E56" s="19">
        <f t="shared" si="9"/>
        <v>280</v>
      </c>
      <c r="F56" s="20"/>
      <c r="G56" s="21"/>
      <c r="H56" s="21">
        <v>31.33</v>
      </c>
      <c r="I56" s="22">
        <f t="shared" si="28"/>
        <v>280</v>
      </c>
      <c r="J56" s="21" t="s">
        <v>8</v>
      </c>
      <c r="K56" s="22">
        <f t="shared" si="29"/>
        <v>0</v>
      </c>
      <c r="L56" s="21" t="s">
        <v>8</v>
      </c>
      <c r="M56" s="22">
        <f t="shared" si="30"/>
        <v>0</v>
      </c>
      <c r="N56" s="21" t="s">
        <v>8</v>
      </c>
      <c r="O56" s="22">
        <f t="shared" si="31"/>
        <v>0</v>
      </c>
      <c r="P56" s="23"/>
      <c r="Q56" s="23"/>
      <c r="R56" s="23"/>
      <c r="S56" s="24"/>
      <c r="U56" s="25">
        <f t="shared" si="32"/>
        <v>280</v>
      </c>
      <c r="V56" s="25">
        <f t="shared" si="33"/>
        <v>0</v>
      </c>
      <c r="W56" s="25">
        <f t="shared" si="34"/>
        <v>0</v>
      </c>
      <c r="X56" s="25">
        <f t="shared" si="35"/>
        <v>0</v>
      </c>
      <c r="Y56" s="25">
        <f t="shared" si="36"/>
        <v>0</v>
      </c>
      <c r="Z56" s="25">
        <f t="shared" si="37"/>
        <v>0</v>
      </c>
      <c r="AA56" s="25">
        <f t="shared" si="38"/>
        <v>0</v>
      </c>
      <c r="AB56" s="25">
        <f t="shared" si="39"/>
        <v>0</v>
      </c>
      <c r="AD56" s="12">
        <f>IF('Men''s Epée'!$U$3=TRUE,I56,0)</f>
        <v>0</v>
      </c>
      <c r="AE56" s="12">
        <f>IF('Men''s Epée'!$V$3=TRUE,K56,0)</f>
        <v>0</v>
      </c>
      <c r="AF56" s="12">
        <f>IF('Men''s Epée'!$W$3=TRUE,M56,0)</f>
        <v>0</v>
      </c>
      <c r="AG56" s="12">
        <f>IF('Men''s Epée'!$X$3=TRUE,O56,0)</f>
        <v>0</v>
      </c>
      <c r="AH56" s="26">
        <f t="shared" si="40"/>
        <v>0</v>
      </c>
      <c r="AI56" s="26">
        <f t="shared" si="41"/>
        <v>0</v>
      </c>
      <c r="AJ56" s="26">
        <f t="shared" si="42"/>
        <v>0</v>
      </c>
      <c r="AK56" s="26">
        <f t="shared" si="43"/>
        <v>0</v>
      </c>
      <c r="AL56" s="12">
        <f t="shared" si="44"/>
        <v>0</v>
      </c>
    </row>
    <row r="57" spans="1:38" ht="13.5">
      <c r="A57" s="16" t="str">
        <f t="shared" si="0"/>
        <v>54</v>
      </c>
      <c r="B57" s="16" t="str">
        <f t="shared" si="14"/>
        <v>#</v>
      </c>
      <c r="C57" s="17" t="s">
        <v>501</v>
      </c>
      <c r="D57" s="18">
        <v>1984</v>
      </c>
      <c r="E57" s="19">
        <f t="shared" si="9"/>
        <v>279</v>
      </c>
      <c r="F57" s="20"/>
      <c r="G57" s="21"/>
      <c r="H57" s="21" t="s">
        <v>8</v>
      </c>
      <c r="I57" s="22">
        <f t="shared" si="28"/>
        <v>0</v>
      </c>
      <c r="J57" s="21" t="s">
        <v>8</v>
      </c>
      <c r="K57" s="22">
        <f t="shared" si="29"/>
        <v>0</v>
      </c>
      <c r="L57" s="21" t="s">
        <v>8</v>
      </c>
      <c r="M57" s="22">
        <f t="shared" si="30"/>
        <v>0</v>
      </c>
      <c r="N57" s="21">
        <v>30</v>
      </c>
      <c r="O57" s="22">
        <f t="shared" si="31"/>
        <v>279</v>
      </c>
      <c r="P57" s="23"/>
      <c r="Q57" s="23"/>
      <c r="R57" s="23"/>
      <c r="S57" s="24"/>
      <c r="U57" s="25">
        <f t="shared" si="32"/>
        <v>0</v>
      </c>
      <c r="V57" s="25">
        <f t="shared" si="33"/>
        <v>0</v>
      </c>
      <c r="W57" s="25">
        <f t="shared" si="34"/>
        <v>0</v>
      </c>
      <c r="X57" s="25">
        <f t="shared" si="35"/>
        <v>279</v>
      </c>
      <c r="Y57" s="25">
        <f t="shared" si="36"/>
        <v>0</v>
      </c>
      <c r="Z57" s="25">
        <f t="shared" si="37"/>
        <v>0</v>
      </c>
      <c r="AA57" s="25">
        <f t="shared" si="38"/>
        <v>0</v>
      </c>
      <c r="AB57" s="25">
        <f t="shared" si="39"/>
        <v>0</v>
      </c>
      <c r="AD57" s="12">
        <f>IF('Men''s Epée'!$U$3=TRUE,I57,0)</f>
        <v>0</v>
      </c>
      <c r="AE57" s="12">
        <f>IF('Men''s Epée'!$V$3=TRUE,K57,0)</f>
        <v>0</v>
      </c>
      <c r="AF57" s="12">
        <f>IF('Men''s Epée'!$W$3=TRUE,M57,0)</f>
        <v>0</v>
      </c>
      <c r="AG57" s="12">
        <f>IF('Men''s Epée'!$X$3=TRUE,O57,0)</f>
        <v>0</v>
      </c>
      <c r="AH57" s="26">
        <f t="shared" si="40"/>
        <v>0</v>
      </c>
      <c r="AI57" s="26">
        <f t="shared" si="41"/>
        <v>0</v>
      </c>
      <c r="AJ57" s="26">
        <f t="shared" si="42"/>
        <v>0</v>
      </c>
      <c r="AK57" s="26">
        <f t="shared" si="43"/>
        <v>0</v>
      </c>
      <c r="AL57" s="12">
        <f t="shared" si="44"/>
        <v>0</v>
      </c>
    </row>
    <row r="58" spans="1:38" ht="13.5">
      <c r="A58" s="16" t="str">
        <f t="shared" si="0"/>
        <v>55</v>
      </c>
      <c r="B58" s="16">
        <f t="shared" si="14"/>
      </c>
      <c r="C58" s="17" t="s">
        <v>502</v>
      </c>
      <c r="D58" s="18">
        <v>1978</v>
      </c>
      <c r="E58" s="19">
        <f t="shared" si="9"/>
        <v>277</v>
      </c>
      <c r="F58" s="20"/>
      <c r="G58" s="21"/>
      <c r="H58" s="21" t="s">
        <v>8</v>
      </c>
      <c r="I58" s="22">
        <f t="shared" si="28"/>
        <v>0</v>
      </c>
      <c r="J58" s="21" t="s">
        <v>8</v>
      </c>
      <c r="K58" s="22">
        <f t="shared" si="29"/>
        <v>0</v>
      </c>
      <c r="L58" s="21" t="s">
        <v>8</v>
      </c>
      <c r="M58" s="22">
        <f t="shared" si="30"/>
        <v>0</v>
      </c>
      <c r="N58" s="21">
        <v>31</v>
      </c>
      <c r="O58" s="22">
        <f t="shared" si="31"/>
        <v>277</v>
      </c>
      <c r="P58" s="23"/>
      <c r="Q58" s="23"/>
      <c r="R58" s="23"/>
      <c r="S58" s="24"/>
      <c r="U58" s="25">
        <f t="shared" si="32"/>
        <v>0</v>
      </c>
      <c r="V58" s="25">
        <f t="shared" si="33"/>
        <v>0</v>
      </c>
      <c r="W58" s="25">
        <f t="shared" si="34"/>
        <v>0</v>
      </c>
      <c r="X58" s="25">
        <f t="shared" si="35"/>
        <v>277</v>
      </c>
      <c r="Y58" s="25">
        <f t="shared" si="36"/>
        <v>0</v>
      </c>
      <c r="Z58" s="25">
        <f t="shared" si="37"/>
        <v>0</v>
      </c>
      <c r="AA58" s="25">
        <f t="shared" si="38"/>
        <v>0</v>
      </c>
      <c r="AB58" s="25">
        <f t="shared" si="39"/>
        <v>0</v>
      </c>
      <c r="AD58" s="12">
        <f>IF('Men''s Epée'!$U$3=TRUE,I58,0)</f>
        <v>0</v>
      </c>
      <c r="AE58" s="12">
        <f>IF('Men''s Epée'!$V$3=TRUE,K58,0)</f>
        <v>0</v>
      </c>
      <c r="AF58" s="12">
        <f>IF('Men''s Epée'!$W$3=TRUE,M58,0)</f>
        <v>0</v>
      </c>
      <c r="AG58" s="12">
        <f>IF('Men''s Epée'!$X$3=TRUE,O58,0)</f>
        <v>0</v>
      </c>
      <c r="AH58" s="26">
        <f t="shared" si="40"/>
        <v>0</v>
      </c>
      <c r="AI58" s="26">
        <f t="shared" si="41"/>
        <v>0</v>
      </c>
      <c r="AJ58" s="26">
        <f t="shared" si="42"/>
        <v>0</v>
      </c>
      <c r="AK58" s="26">
        <f t="shared" si="43"/>
        <v>0</v>
      </c>
      <c r="AL58" s="12">
        <f t="shared" si="44"/>
        <v>0</v>
      </c>
    </row>
    <row r="59" spans="1:38" ht="13.5">
      <c r="A59" s="16" t="str">
        <f t="shared" si="0"/>
        <v>56</v>
      </c>
      <c r="B59" s="16">
        <f t="shared" si="14"/>
      </c>
      <c r="C59" s="17" t="s">
        <v>365</v>
      </c>
      <c r="D59" s="18">
        <v>1973</v>
      </c>
      <c r="E59" s="19">
        <f t="shared" si="9"/>
        <v>275</v>
      </c>
      <c r="F59" s="20"/>
      <c r="G59" s="21"/>
      <c r="H59" s="21" t="s">
        <v>8</v>
      </c>
      <c r="I59" s="22">
        <f t="shared" si="28"/>
        <v>0</v>
      </c>
      <c r="J59" s="21">
        <v>33</v>
      </c>
      <c r="K59" s="22">
        <f t="shared" si="29"/>
        <v>275</v>
      </c>
      <c r="L59" s="21" t="s">
        <v>8</v>
      </c>
      <c r="M59" s="22">
        <f t="shared" si="30"/>
        <v>0</v>
      </c>
      <c r="N59" s="21" t="s">
        <v>8</v>
      </c>
      <c r="O59" s="22">
        <f t="shared" si="31"/>
        <v>0</v>
      </c>
      <c r="P59" s="23"/>
      <c r="Q59" s="23"/>
      <c r="R59" s="23"/>
      <c r="S59" s="24"/>
      <c r="U59" s="25">
        <f t="shared" si="32"/>
        <v>0</v>
      </c>
      <c r="V59" s="25">
        <f t="shared" si="33"/>
        <v>275</v>
      </c>
      <c r="W59" s="25">
        <f t="shared" si="34"/>
        <v>0</v>
      </c>
      <c r="X59" s="25">
        <f t="shared" si="35"/>
        <v>0</v>
      </c>
      <c r="Y59" s="25">
        <f t="shared" si="36"/>
        <v>0</v>
      </c>
      <c r="Z59" s="25">
        <f t="shared" si="37"/>
        <v>0</v>
      </c>
      <c r="AA59" s="25">
        <f t="shared" si="38"/>
        <v>0</v>
      </c>
      <c r="AB59" s="25">
        <f t="shared" si="39"/>
        <v>0</v>
      </c>
      <c r="AD59" s="12">
        <f>IF('Men''s Epée'!$U$3=TRUE,I59,0)</f>
        <v>0</v>
      </c>
      <c r="AE59" s="12">
        <f>IF('Men''s Epée'!$V$3=TRUE,K59,0)</f>
        <v>0</v>
      </c>
      <c r="AF59" s="12">
        <f>IF('Men''s Epée'!$W$3=TRUE,M59,0)</f>
        <v>0</v>
      </c>
      <c r="AG59" s="12">
        <f>IF('Men''s Epée'!$X$3=TRUE,O59,0)</f>
        <v>0</v>
      </c>
      <c r="AH59" s="26">
        <f t="shared" si="40"/>
        <v>0</v>
      </c>
      <c r="AI59" s="26">
        <f t="shared" si="41"/>
        <v>0</v>
      </c>
      <c r="AJ59" s="26">
        <f t="shared" si="42"/>
        <v>0</v>
      </c>
      <c r="AK59" s="26">
        <f t="shared" si="43"/>
        <v>0</v>
      </c>
      <c r="AL59" s="12">
        <f t="shared" si="44"/>
        <v>0</v>
      </c>
    </row>
    <row r="60" spans="1:38" ht="13.5">
      <c r="A60" s="16" t="str">
        <f t="shared" si="0"/>
        <v>57</v>
      </c>
      <c r="B60" s="16">
        <f t="shared" si="14"/>
      </c>
      <c r="C60" s="17" t="s">
        <v>447</v>
      </c>
      <c r="D60" s="18">
        <v>1973</v>
      </c>
      <c r="E60" s="19">
        <f t="shared" si="9"/>
        <v>270</v>
      </c>
      <c r="F60" s="20"/>
      <c r="G60" s="21"/>
      <c r="H60" s="21" t="s">
        <v>8</v>
      </c>
      <c r="I60" s="22">
        <f t="shared" si="28"/>
        <v>0</v>
      </c>
      <c r="J60" s="21" t="s">
        <v>8</v>
      </c>
      <c r="K60" s="22">
        <f t="shared" si="29"/>
        <v>0</v>
      </c>
      <c r="L60" s="21">
        <v>34</v>
      </c>
      <c r="M60" s="22">
        <f t="shared" si="30"/>
        <v>270</v>
      </c>
      <c r="N60" s="21" t="s">
        <v>8</v>
      </c>
      <c r="O60" s="22">
        <f t="shared" si="31"/>
        <v>0</v>
      </c>
      <c r="P60" s="23"/>
      <c r="Q60" s="23"/>
      <c r="R60" s="23"/>
      <c r="S60" s="24"/>
      <c r="U60" s="25">
        <f t="shared" si="32"/>
        <v>0</v>
      </c>
      <c r="V60" s="25">
        <f t="shared" si="33"/>
        <v>0</v>
      </c>
      <c r="W60" s="25">
        <f t="shared" si="34"/>
        <v>270</v>
      </c>
      <c r="X60" s="25">
        <f t="shared" si="35"/>
        <v>0</v>
      </c>
      <c r="Y60" s="25">
        <f t="shared" si="36"/>
        <v>0</v>
      </c>
      <c r="Z60" s="25">
        <f t="shared" si="37"/>
        <v>0</v>
      </c>
      <c r="AA60" s="25">
        <f t="shared" si="38"/>
        <v>0</v>
      </c>
      <c r="AB60" s="25">
        <f t="shared" si="39"/>
        <v>0</v>
      </c>
      <c r="AD60" s="12">
        <f>IF('Men''s Epée'!$U$3=TRUE,I60,0)</f>
        <v>0</v>
      </c>
      <c r="AE60" s="12">
        <f>IF('Men''s Epée'!$V$3=TRUE,K60,0)</f>
        <v>0</v>
      </c>
      <c r="AF60" s="12">
        <f>IF('Men''s Epée'!$W$3=TRUE,M60,0)</f>
        <v>0</v>
      </c>
      <c r="AG60" s="12">
        <f>IF('Men''s Epée'!$X$3=TRUE,O60,0)</f>
        <v>0</v>
      </c>
      <c r="AH60" s="26">
        <f t="shared" si="40"/>
        <v>0</v>
      </c>
      <c r="AI60" s="26">
        <f t="shared" si="41"/>
        <v>0</v>
      </c>
      <c r="AJ60" s="26">
        <f t="shared" si="42"/>
        <v>0</v>
      </c>
      <c r="AK60" s="26">
        <f t="shared" si="43"/>
        <v>0</v>
      </c>
      <c r="AL60" s="12">
        <f t="shared" si="44"/>
        <v>0</v>
      </c>
    </row>
    <row r="61" spans="1:38" ht="13.5">
      <c r="A61" s="16" t="str">
        <f t="shared" si="0"/>
        <v>58T</v>
      </c>
      <c r="B61" s="16">
        <f t="shared" si="14"/>
      </c>
      <c r="C61" s="17" t="s">
        <v>399</v>
      </c>
      <c r="D61" s="18">
        <v>1977</v>
      </c>
      <c r="E61" s="19">
        <f t="shared" si="9"/>
        <v>260</v>
      </c>
      <c r="F61" s="20"/>
      <c r="G61" s="21"/>
      <c r="H61" s="21" t="s">
        <v>8</v>
      </c>
      <c r="I61" s="22">
        <f t="shared" si="28"/>
        <v>0</v>
      </c>
      <c r="J61" s="21" t="s">
        <v>8</v>
      </c>
      <c r="K61" s="22">
        <f t="shared" si="29"/>
        <v>0</v>
      </c>
      <c r="L61" s="21">
        <v>35.33</v>
      </c>
      <c r="M61" s="22">
        <f t="shared" si="30"/>
        <v>260</v>
      </c>
      <c r="N61" s="21" t="s">
        <v>8</v>
      </c>
      <c r="O61" s="22">
        <f t="shared" si="31"/>
        <v>0</v>
      </c>
      <c r="P61" s="23"/>
      <c r="Q61" s="23"/>
      <c r="R61" s="23"/>
      <c r="S61" s="24"/>
      <c r="U61" s="25">
        <f t="shared" si="32"/>
        <v>0</v>
      </c>
      <c r="V61" s="25">
        <f t="shared" si="33"/>
        <v>0</v>
      </c>
      <c r="W61" s="25">
        <f t="shared" si="34"/>
        <v>260</v>
      </c>
      <c r="X61" s="25">
        <f t="shared" si="35"/>
        <v>0</v>
      </c>
      <c r="Y61" s="25">
        <f t="shared" si="36"/>
        <v>0</v>
      </c>
      <c r="Z61" s="25">
        <f t="shared" si="37"/>
        <v>0</v>
      </c>
      <c r="AA61" s="25">
        <f t="shared" si="38"/>
        <v>0</v>
      </c>
      <c r="AB61" s="25">
        <f t="shared" si="39"/>
        <v>0</v>
      </c>
      <c r="AD61" s="12">
        <f>IF('Men''s Epée'!$U$3=TRUE,I61,0)</f>
        <v>0</v>
      </c>
      <c r="AE61" s="12">
        <f>IF('Men''s Epée'!$V$3=TRUE,K61,0)</f>
        <v>0</v>
      </c>
      <c r="AF61" s="12">
        <f>IF('Men''s Epée'!$W$3=TRUE,M61,0)</f>
        <v>0</v>
      </c>
      <c r="AG61" s="12">
        <f>IF('Men''s Epée'!$X$3=TRUE,O61,0)</f>
        <v>0</v>
      </c>
      <c r="AH61" s="26">
        <f t="shared" si="40"/>
        <v>0</v>
      </c>
      <c r="AI61" s="26">
        <f t="shared" si="41"/>
        <v>0</v>
      </c>
      <c r="AJ61" s="26">
        <f t="shared" si="42"/>
        <v>0</v>
      </c>
      <c r="AK61" s="26">
        <f t="shared" si="43"/>
        <v>0</v>
      </c>
      <c r="AL61" s="12">
        <f t="shared" si="44"/>
        <v>0</v>
      </c>
    </row>
    <row r="62" spans="1:38" ht="13.5">
      <c r="A62" s="16" t="str">
        <f t="shared" si="0"/>
        <v>58T</v>
      </c>
      <c r="B62" s="16" t="str">
        <f t="shared" si="14"/>
        <v>#</v>
      </c>
      <c r="C62" s="17" t="s">
        <v>31</v>
      </c>
      <c r="D62" s="18">
        <v>1981</v>
      </c>
      <c r="E62" s="19">
        <f t="shared" si="9"/>
        <v>260</v>
      </c>
      <c r="F62" s="20"/>
      <c r="G62" s="21"/>
      <c r="H62" s="21" t="s">
        <v>8</v>
      </c>
      <c r="I62" s="22">
        <f t="shared" si="28"/>
        <v>0</v>
      </c>
      <c r="J62" s="21" t="s">
        <v>372</v>
      </c>
      <c r="K62" s="22">
        <f t="shared" si="29"/>
        <v>0</v>
      </c>
      <c r="L62" s="21">
        <v>35.33</v>
      </c>
      <c r="M62" s="22">
        <f t="shared" si="30"/>
        <v>260</v>
      </c>
      <c r="N62" s="21" t="s">
        <v>8</v>
      </c>
      <c r="O62" s="22">
        <f t="shared" si="31"/>
        <v>0</v>
      </c>
      <c r="P62" s="23"/>
      <c r="Q62" s="23"/>
      <c r="R62" s="23"/>
      <c r="S62" s="24"/>
      <c r="U62" s="25">
        <f t="shared" si="32"/>
        <v>0</v>
      </c>
      <c r="V62" s="25">
        <f t="shared" si="33"/>
        <v>0</v>
      </c>
      <c r="W62" s="25">
        <f t="shared" si="34"/>
        <v>260</v>
      </c>
      <c r="X62" s="25">
        <f t="shared" si="35"/>
        <v>0</v>
      </c>
      <c r="Y62" s="25">
        <f t="shared" si="36"/>
        <v>0</v>
      </c>
      <c r="Z62" s="25">
        <f t="shared" si="37"/>
        <v>0</v>
      </c>
      <c r="AA62" s="25">
        <f t="shared" si="38"/>
        <v>0</v>
      </c>
      <c r="AB62" s="25">
        <f t="shared" si="39"/>
        <v>0</v>
      </c>
      <c r="AD62" s="12">
        <f>IF('Men''s Epée'!$U$3=TRUE,I62,0)</f>
        <v>0</v>
      </c>
      <c r="AE62" s="12">
        <f>IF('Men''s Epée'!$V$3=TRUE,K62,0)</f>
        <v>0</v>
      </c>
      <c r="AF62" s="12">
        <f>IF('Men''s Epée'!$W$3=TRUE,M62,0)</f>
        <v>0</v>
      </c>
      <c r="AG62" s="12">
        <f>IF('Men''s Epée'!$X$3=TRUE,O62,0)</f>
        <v>0</v>
      </c>
      <c r="AH62" s="26">
        <f t="shared" si="40"/>
        <v>0</v>
      </c>
      <c r="AI62" s="26">
        <f t="shared" si="41"/>
        <v>0</v>
      </c>
      <c r="AJ62" s="26">
        <f t="shared" si="42"/>
        <v>0</v>
      </c>
      <c r="AK62" s="26">
        <f t="shared" si="43"/>
        <v>0</v>
      </c>
      <c r="AL62" s="12">
        <f t="shared" si="44"/>
        <v>0</v>
      </c>
    </row>
    <row r="63" spans="1:38" ht="13.5">
      <c r="A63" s="16" t="str">
        <f t="shared" si="0"/>
        <v>58T</v>
      </c>
      <c r="B63" s="16">
        <f t="shared" si="14"/>
      </c>
      <c r="C63" s="17" t="s">
        <v>22</v>
      </c>
      <c r="D63" s="18">
        <v>1973</v>
      </c>
      <c r="E63" s="19">
        <f t="shared" si="9"/>
        <v>260</v>
      </c>
      <c r="F63" s="20"/>
      <c r="G63" s="21"/>
      <c r="H63" s="21">
        <v>36</v>
      </c>
      <c r="I63" s="22">
        <f t="shared" si="28"/>
        <v>260</v>
      </c>
      <c r="J63" s="21" t="s">
        <v>8</v>
      </c>
      <c r="K63" s="22">
        <f t="shared" si="29"/>
        <v>0</v>
      </c>
      <c r="L63" s="21" t="s">
        <v>8</v>
      </c>
      <c r="M63" s="22">
        <f t="shared" si="30"/>
        <v>0</v>
      </c>
      <c r="N63" s="21" t="s">
        <v>8</v>
      </c>
      <c r="O63" s="22">
        <f t="shared" si="31"/>
        <v>0</v>
      </c>
      <c r="P63" s="23"/>
      <c r="Q63" s="23"/>
      <c r="R63" s="23"/>
      <c r="S63" s="24"/>
      <c r="U63" s="25">
        <f t="shared" si="32"/>
        <v>260</v>
      </c>
      <c r="V63" s="25">
        <f t="shared" si="33"/>
        <v>0</v>
      </c>
      <c r="W63" s="25">
        <f t="shared" si="34"/>
        <v>0</v>
      </c>
      <c r="X63" s="25">
        <f t="shared" si="35"/>
        <v>0</v>
      </c>
      <c r="Y63" s="25">
        <f t="shared" si="36"/>
        <v>0</v>
      </c>
      <c r="Z63" s="25">
        <f t="shared" si="37"/>
        <v>0</v>
      </c>
      <c r="AA63" s="25">
        <f t="shared" si="38"/>
        <v>0</v>
      </c>
      <c r="AB63" s="25">
        <f t="shared" si="39"/>
        <v>0</v>
      </c>
      <c r="AD63" s="12">
        <f>IF('Men''s Epée'!$U$3=TRUE,I63,0)</f>
        <v>0</v>
      </c>
      <c r="AE63" s="12">
        <f>IF('Men''s Epée'!$V$3=TRUE,K63,0)</f>
        <v>0</v>
      </c>
      <c r="AF63" s="12">
        <f>IF('Men''s Epée'!$W$3=TRUE,M63,0)</f>
        <v>0</v>
      </c>
      <c r="AG63" s="12">
        <f>IF('Men''s Epée'!$X$3=TRUE,O63,0)</f>
        <v>0</v>
      </c>
      <c r="AH63" s="26">
        <f t="shared" si="40"/>
        <v>0</v>
      </c>
      <c r="AI63" s="26">
        <f t="shared" si="41"/>
        <v>0</v>
      </c>
      <c r="AJ63" s="26">
        <f t="shared" si="42"/>
        <v>0</v>
      </c>
      <c r="AK63" s="26">
        <f t="shared" si="43"/>
        <v>0</v>
      </c>
      <c r="AL63" s="12">
        <f t="shared" si="44"/>
        <v>0</v>
      </c>
    </row>
    <row r="64" spans="1:38" ht="13.5">
      <c r="A64" s="16" t="str">
        <f t="shared" si="0"/>
        <v>61T</v>
      </c>
      <c r="B64" s="16">
        <f aca="true" t="shared" si="45" ref="B64:B76">TRIM(IF(D64&gt;=JuniorCutoff,"#",""))</f>
      </c>
      <c r="C64" s="17" t="s">
        <v>368</v>
      </c>
      <c r="D64" s="18">
        <v>1968</v>
      </c>
      <c r="E64" s="19">
        <f t="shared" si="9"/>
        <v>250</v>
      </c>
      <c r="F64" s="20"/>
      <c r="G64" s="21"/>
      <c r="H64" s="21" t="s">
        <v>8</v>
      </c>
      <c r="I64" s="22">
        <f t="shared" si="28"/>
        <v>0</v>
      </c>
      <c r="J64" s="21">
        <v>38</v>
      </c>
      <c r="K64" s="22">
        <f t="shared" si="29"/>
        <v>250</v>
      </c>
      <c r="L64" s="21" t="s">
        <v>8</v>
      </c>
      <c r="M64" s="22">
        <f t="shared" si="30"/>
        <v>0</v>
      </c>
      <c r="N64" s="21" t="s">
        <v>8</v>
      </c>
      <c r="O64" s="22">
        <f t="shared" si="31"/>
        <v>0</v>
      </c>
      <c r="P64" s="23"/>
      <c r="Q64" s="23"/>
      <c r="R64" s="23"/>
      <c r="S64" s="24"/>
      <c r="U64" s="25">
        <f aca="true" t="shared" si="46" ref="U64:U76">I64</f>
        <v>0</v>
      </c>
      <c r="V64" s="25">
        <f aca="true" t="shared" si="47" ref="V64:V76">K64</f>
        <v>250</v>
      </c>
      <c r="W64" s="25">
        <f aca="true" t="shared" si="48" ref="W64:W76">M64</f>
        <v>0</v>
      </c>
      <c r="X64" s="25">
        <f aca="true" t="shared" si="49" ref="X64:X76">O64</f>
        <v>0</v>
      </c>
      <c r="Y64" s="25">
        <f aca="true" t="shared" si="50" ref="Y64:Y76">IF(OR($A$3=1,P64&gt;0),ABS(P64),0)</f>
        <v>0</v>
      </c>
      <c r="Z64" s="25">
        <f aca="true" t="shared" si="51" ref="Z64:Z76">IF(OR($A$3=1,Q64&gt;0),ABS(Q64),0)</f>
        <v>0</v>
      </c>
      <c r="AA64" s="25">
        <f aca="true" t="shared" si="52" ref="AA64:AA76">IF(OR($A$3=1,R64&gt;0),ABS(R64),0)</f>
        <v>0</v>
      </c>
      <c r="AB64" s="25">
        <f aca="true" t="shared" si="53" ref="AB64:AB76">IF(OR($A$3=1,S64&gt;0),ABS(S64),0)</f>
        <v>0</v>
      </c>
      <c r="AD64" s="12">
        <f>IF('Men''s Epée'!$U$3=TRUE,I64,0)</f>
        <v>0</v>
      </c>
      <c r="AE64" s="12">
        <f>IF('Men''s Epée'!$V$3=TRUE,K64,0)</f>
        <v>0</v>
      </c>
      <c r="AF64" s="12">
        <f>IF('Men''s Epée'!$W$3=TRUE,M64,0)</f>
        <v>0</v>
      </c>
      <c r="AG64" s="12">
        <f>IF('Men''s Epée'!$X$3=TRUE,O64,0)</f>
        <v>0</v>
      </c>
      <c r="AH64" s="26">
        <f aca="true" t="shared" si="54" ref="AH64:AH76">MAX(P64,0)</f>
        <v>0</v>
      </c>
      <c r="AI64" s="26">
        <f aca="true" t="shared" si="55" ref="AI64:AI76">MAX(Q64,0)</f>
        <v>0</v>
      </c>
      <c r="AJ64" s="26">
        <f aca="true" t="shared" si="56" ref="AJ64:AJ76">MAX(R64,0)</f>
        <v>0</v>
      </c>
      <c r="AK64" s="26">
        <f aca="true" t="shared" si="57" ref="AK64:AK76">MAX(S64,0)</f>
        <v>0</v>
      </c>
      <c r="AL64" s="12">
        <f aca="true" t="shared" si="58" ref="AL64:AL76">LARGE(AD64:AK64,1)+LARGE(AD64:AK64,2)+F64</f>
        <v>0</v>
      </c>
    </row>
    <row r="65" spans="1:38" ht="13.5">
      <c r="A65" s="16" t="str">
        <f t="shared" si="0"/>
        <v>61T</v>
      </c>
      <c r="B65" s="16">
        <f t="shared" si="45"/>
      </c>
      <c r="C65" s="17" t="s">
        <v>400</v>
      </c>
      <c r="D65" s="18">
        <v>1976</v>
      </c>
      <c r="E65" s="19">
        <f t="shared" si="9"/>
        <v>250</v>
      </c>
      <c r="F65" s="20"/>
      <c r="G65" s="21"/>
      <c r="H65" s="21" t="s">
        <v>8</v>
      </c>
      <c r="I65" s="22">
        <f t="shared" si="28"/>
        <v>0</v>
      </c>
      <c r="J65" s="21" t="s">
        <v>8</v>
      </c>
      <c r="K65" s="22">
        <f t="shared" si="29"/>
        <v>0</v>
      </c>
      <c r="L65" s="21">
        <v>38</v>
      </c>
      <c r="M65" s="22">
        <f t="shared" si="30"/>
        <v>250</v>
      </c>
      <c r="N65" s="21" t="s">
        <v>8</v>
      </c>
      <c r="O65" s="22">
        <f t="shared" si="31"/>
        <v>0</v>
      </c>
      <c r="P65" s="23"/>
      <c r="Q65" s="23"/>
      <c r="R65" s="23"/>
      <c r="S65" s="24"/>
      <c r="U65" s="25">
        <f t="shared" si="46"/>
        <v>0</v>
      </c>
      <c r="V65" s="25">
        <f t="shared" si="47"/>
        <v>0</v>
      </c>
      <c r="W65" s="25">
        <f t="shared" si="48"/>
        <v>250</v>
      </c>
      <c r="X65" s="25">
        <f t="shared" si="49"/>
        <v>0</v>
      </c>
      <c r="Y65" s="25">
        <f t="shared" si="50"/>
        <v>0</v>
      </c>
      <c r="Z65" s="25">
        <f t="shared" si="51"/>
        <v>0</v>
      </c>
      <c r="AA65" s="25">
        <f t="shared" si="52"/>
        <v>0</v>
      </c>
      <c r="AB65" s="25">
        <f t="shared" si="53"/>
        <v>0</v>
      </c>
      <c r="AD65" s="12">
        <f>IF('Men''s Epée'!$U$3=TRUE,I65,0)</f>
        <v>0</v>
      </c>
      <c r="AE65" s="12">
        <f>IF('Men''s Epée'!$V$3=TRUE,K65,0)</f>
        <v>0</v>
      </c>
      <c r="AF65" s="12">
        <f>IF('Men''s Epée'!$W$3=TRUE,M65,0)</f>
        <v>0</v>
      </c>
      <c r="AG65" s="12">
        <f>IF('Men''s Epée'!$X$3=TRUE,O65,0)</f>
        <v>0</v>
      </c>
      <c r="AH65" s="26">
        <f t="shared" si="54"/>
        <v>0</v>
      </c>
      <c r="AI65" s="26">
        <f t="shared" si="55"/>
        <v>0</v>
      </c>
      <c r="AJ65" s="26">
        <f t="shared" si="56"/>
        <v>0</v>
      </c>
      <c r="AK65" s="26">
        <f t="shared" si="57"/>
        <v>0</v>
      </c>
      <c r="AL65" s="12">
        <f t="shared" si="58"/>
        <v>0</v>
      </c>
    </row>
    <row r="66" spans="1:38" ht="13.5">
      <c r="A66" s="16" t="str">
        <f t="shared" si="0"/>
        <v>63</v>
      </c>
      <c r="B66" s="16" t="str">
        <f t="shared" si="45"/>
        <v>#</v>
      </c>
      <c r="C66" s="17" t="s">
        <v>369</v>
      </c>
      <c r="D66" s="18">
        <v>1982</v>
      </c>
      <c r="E66" s="19">
        <f t="shared" si="9"/>
        <v>245</v>
      </c>
      <c r="F66" s="20"/>
      <c r="G66" s="21"/>
      <c r="H66" s="21" t="s">
        <v>8</v>
      </c>
      <c r="I66" s="22">
        <f t="shared" si="28"/>
        <v>0</v>
      </c>
      <c r="J66" s="21">
        <v>39</v>
      </c>
      <c r="K66" s="22">
        <f t="shared" si="29"/>
        <v>245</v>
      </c>
      <c r="L66" s="21" t="s">
        <v>8</v>
      </c>
      <c r="M66" s="22">
        <f t="shared" si="30"/>
        <v>0</v>
      </c>
      <c r="N66" s="21" t="s">
        <v>8</v>
      </c>
      <c r="O66" s="22">
        <f t="shared" si="31"/>
        <v>0</v>
      </c>
      <c r="P66" s="23"/>
      <c r="Q66" s="23"/>
      <c r="R66" s="23"/>
      <c r="S66" s="24"/>
      <c r="U66" s="25">
        <f t="shared" si="46"/>
        <v>0</v>
      </c>
      <c r="V66" s="25">
        <f t="shared" si="47"/>
        <v>245</v>
      </c>
      <c r="W66" s="25">
        <f t="shared" si="48"/>
        <v>0</v>
      </c>
      <c r="X66" s="25">
        <f t="shared" si="49"/>
        <v>0</v>
      </c>
      <c r="Y66" s="25">
        <f t="shared" si="50"/>
        <v>0</v>
      </c>
      <c r="Z66" s="25">
        <f t="shared" si="51"/>
        <v>0</v>
      </c>
      <c r="AA66" s="25">
        <f t="shared" si="52"/>
        <v>0</v>
      </c>
      <c r="AB66" s="25">
        <f t="shared" si="53"/>
        <v>0</v>
      </c>
      <c r="AD66" s="12">
        <f>IF('Men''s Epée'!$U$3=TRUE,I66,0)</f>
        <v>0</v>
      </c>
      <c r="AE66" s="12">
        <f>IF('Men''s Epée'!$V$3=TRUE,K66,0)</f>
        <v>0</v>
      </c>
      <c r="AF66" s="12">
        <f>IF('Men''s Epée'!$W$3=TRUE,M66,0)</f>
        <v>0</v>
      </c>
      <c r="AG66" s="12">
        <f>IF('Men''s Epée'!$X$3=TRUE,O66,0)</f>
        <v>0</v>
      </c>
      <c r="AH66" s="26">
        <f t="shared" si="54"/>
        <v>0</v>
      </c>
      <c r="AI66" s="26">
        <f t="shared" si="55"/>
        <v>0</v>
      </c>
      <c r="AJ66" s="26">
        <f t="shared" si="56"/>
        <v>0</v>
      </c>
      <c r="AK66" s="26">
        <f t="shared" si="57"/>
        <v>0</v>
      </c>
      <c r="AL66" s="12">
        <f t="shared" si="58"/>
        <v>0</v>
      </c>
    </row>
    <row r="67" spans="1:38" ht="13.5">
      <c r="A67" s="16" t="str">
        <f t="shared" si="0"/>
        <v>64</v>
      </c>
      <c r="B67" s="16">
        <f t="shared" si="45"/>
      </c>
      <c r="C67" s="17" t="s">
        <v>30</v>
      </c>
      <c r="D67" s="18">
        <v>1974</v>
      </c>
      <c r="E67" s="19">
        <f t="shared" si="9"/>
        <v>243</v>
      </c>
      <c r="F67" s="20"/>
      <c r="G67" s="21"/>
      <c r="H67" s="21">
        <v>39.5</v>
      </c>
      <c r="I67" s="22">
        <f t="shared" si="28"/>
        <v>242.5</v>
      </c>
      <c r="J67" s="21" t="s">
        <v>8</v>
      </c>
      <c r="K67" s="22">
        <f t="shared" si="29"/>
        <v>0</v>
      </c>
      <c r="L67" s="21" t="s">
        <v>8</v>
      </c>
      <c r="M67" s="22">
        <f t="shared" si="30"/>
        <v>0</v>
      </c>
      <c r="N67" s="21" t="s">
        <v>8</v>
      </c>
      <c r="O67" s="22">
        <f t="shared" si="31"/>
        <v>0</v>
      </c>
      <c r="P67" s="23"/>
      <c r="Q67" s="23"/>
      <c r="R67" s="23"/>
      <c r="S67" s="24"/>
      <c r="U67" s="25">
        <f t="shared" si="46"/>
        <v>242.5</v>
      </c>
      <c r="V67" s="25">
        <f t="shared" si="47"/>
        <v>0</v>
      </c>
      <c r="W67" s="25">
        <f t="shared" si="48"/>
        <v>0</v>
      </c>
      <c r="X67" s="25">
        <f t="shared" si="49"/>
        <v>0</v>
      </c>
      <c r="Y67" s="25">
        <f t="shared" si="50"/>
        <v>0</v>
      </c>
      <c r="Z67" s="25">
        <f t="shared" si="51"/>
        <v>0</v>
      </c>
      <c r="AA67" s="25">
        <f t="shared" si="52"/>
        <v>0</v>
      </c>
      <c r="AB67" s="25">
        <f t="shared" si="53"/>
        <v>0</v>
      </c>
      <c r="AD67" s="12">
        <f>IF('Men''s Epée'!$U$3=TRUE,I67,0)</f>
        <v>0</v>
      </c>
      <c r="AE67" s="12">
        <f>IF('Men''s Epée'!$V$3=TRUE,K67,0)</f>
        <v>0</v>
      </c>
      <c r="AF67" s="12">
        <f>IF('Men''s Epée'!$W$3=TRUE,M67,0)</f>
        <v>0</v>
      </c>
      <c r="AG67" s="12">
        <f>IF('Men''s Epée'!$X$3=TRUE,O67,0)</f>
        <v>0</v>
      </c>
      <c r="AH67" s="26">
        <f t="shared" si="54"/>
        <v>0</v>
      </c>
      <c r="AI67" s="26">
        <f t="shared" si="55"/>
        <v>0</v>
      </c>
      <c r="AJ67" s="26">
        <f t="shared" si="56"/>
        <v>0</v>
      </c>
      <c r="AK67" s="26">
        <f t="shared" si="57"/>
        <v>0</v>
      </c>
      <c r="AL67" s="12">
        <f t="shared" si="58"/>
        <v>0</v>
      </c>
    </row>
    <row r="68" spans="1:38" ht="13.5">
      <c r="A68" s="16" t="str">
        <f t="shared" si="0"/>
        <v>65T</v>
      </c>
      <c r="B68" s="16">
        <f t="shared" si="45"/>
      </c>
      <c r="C68" s="17" t="s">
        <v>214</v>
      </c>
      <c r="D68" s="18">
        <v>1978</v>
      </c>
      <c r="E68" s="19">
        <f t="shared" si="9"/>
        <v>235</v>
      </c>
      <c r="F68" s="20"/>
      <c r="G68" s="21"/>
      <c r="H68" s="21" t="s">
        <v>8</v>
      </c>
      <c r="I68" s="22">
        <f t="shared" si="28"/>
        <v>0</v>
      </c>
      <c r="J68" s="21">
        <v>41</v>
      </c>
      <c r="K68" s="22">
        <f t="shared" si="29"/>
        <v>235</v>
      </c>
      <c r="L68" s="21" t="s">
        <v>8</v>
      </c>
      <c r="M68" s="22">
        <f t="shared" si="30"/>
        <v>0</v>
      </c>
      <c r="N68" s="21" t="s">
        <v>8</v>
      </c>
      <c r="O68" s="22">
        <f t="shared" si="31"/>
        <v>0</v>
      </c>
      <c r="P68" s="23"/>
      <c r="Q68" s="23"/>
      <c r="R68" s="23"/>
      <c r="S68" s="24"/>
      <c r="U68" s="25">
        <f t="shared" si="46"/>
        <v>0</v>
      </c>
      <c r="V68" s="25">
        <f t="shared" si="47"/>
        <v>235</v>
      </c>
      <c r="W68" s="25">
        <f t="shared" si="48"/>
        <v>0</v>
      </c>
      <c r="X68" s="25">
        <f t="shared" si="49"/>
        <v>0</v>
      </c>
      <c r="Y68" s="25">
        <f t="shared" si="50"/>
        <v>0</v>
      </c>
      <c r="Z68" s="25">
        <f t="shared" si="51"/>
        <v>0</v>
      </c>
      <c r="AA68" s="25">
        <f t="shared" si="52"/>
        <v>0</v>
      </c>
      <c r="AB68" s="25">
        <f t="shared" si="53"/>
        <v>0</v>
      </c>
      <c r="AD68" s="12">
        <f>IF('Men''s Epée'!$U$3=TRUE,I68,0)</f>
        <v>0</v>
      </c>
      <c r="AE68" s="12">
        <f>IF('Men''s Epée'!$V$3=TRUE,K68,0)</f>
        <v>0</v>
      </c>
      <c r="AF68" s="12">
        <f>IF('Men''s Epée'!$W$3=TRUE,M68,0)</f>
        <v>0</v>
      </c>
      <c r="AG68" s="12">
        <f>IF('Men''s Epée'!$X$3=TRUE,O68,0)</f>
        <v>0</v>
      </c>
      <c r="AH68" s="26">
        <f t="shared" si="54"/>
        <v>0</v>
      </c>
      <c r="AI68" s="26">
        <f t="shared" si="55"/>
        <v>0</v>
      </c>
      <c r="AJ68" s="26">
        <f t="shared" si="56"/>
        <v>0</v>
      </c>
      <c r="AK68" s="26">
        <f t="shared" si="57"/>
        <v>0</v>
      </c>
      <c r="AL68" s="12">
        <f t="shared" si="58"/>
        <v>0</v>
      </c>
    </row>
    <row r="69" spans="1:38" ht="13.5">
      <c r="A69" s="16" t="str">
        <f t="shared" si="0"/>
        <v>65T</v>
      </c>
      <c r="B69" s="16">
        <f t="shared" si="45"/>
      </c>
      <c r="C69" s="17" t="s">
        <v>401</v>
      </c>
      <c r="D69" s="18">
        <v>1964</v>
      </c>
      <c r="E69" s="19">
        <f aca="true" t="shared" si="59" ref="E69:E76">ROUND(F69+IF($A$3=1,G69,0)+LARGE($U69:$AB69,1)+LARGE($U69:$AB69,2),0)</f>
        <v>235</v>
      </c>
      <c r="F69" s="20"/>
      <c r="G69" s="21"/>
      <c r="H69" s="21" t="s">
        <v>8</v>
      </c>
      <c r="I69" s="22">
        <f t="shared" si="28"/>
        <v>0</v>
      </c>
      <c r="J69" s="21" t="s">
        <v>8</v>
      </c>
      <c r="K69" s="22">
        <f t="shared" si="29"/>
        <v>0</v>
      </c>
      <c r="L69" s="21">
        <v>41</v>
      </c>
      <c r="M69" s="22">
        <f t="shared" si="30"/>
        <v>235</v>
      </c>
      <c r="N69" s="21" t="s">
        <v>8</v>
      </c>
      <c r="O69" s="22">
        <f t="shared" si="31"/>
        <v>0</v>
      </c>
      <c r="P69" s="23"/>
      <c r="Q69" s="23"/>
      <c r="R69" s="23"/>
      <c r="S69" s="24"/>
      <c r="U69" s="25">
        <f t="shared" si="46"/>
        <v>0</v>
      </c>
      <c r="V69" s="25">
        <f t="shared" si="47"/>
        <v>0</v>
      </c>
      <c r="W69" s="25">
        <f t="shared" si="48"/>
        <v>235</v>
      </c>
      <c r="X69" s="25">
        <f t="shared" si="49"/>
        <v>0</v>
      </c>
      <c r="Y69" s="25">
        <f t="shared" si="50"/>
        <v>0</v>
      </c>
      <c r="Z69" s="25">
        <f t="shared" si="51"/>
        <v>0</v>
      </c>
      <c r="AA69" s="25">
        <f t="shared" si="52"/>
        <v>0</v>
      </c>
      <c r="AB69" s="25">
        <f t="shared" si="53"/>
        <v>0</v>
      </c>
      <c r="AD69" s="12">
        <f>IF('Men''s Epée'!$U$3=TRUE,I69,0)</f>
        <v>0</v>
      </c>
      <c r="AE69" s="12">
        <f>IF('Men''s Epée'!$V$3=TRUE,K69,0)</f>
        <v>0</v>
      </c>
      <c r="AF69" s="12">
        <f>IF('Men''s Epée'!$W$3=TRUE,M69,0)</f>
        <v>0</v>
      </c>
      <c r="AG69" s="12">
        <f>IF('Men''s Epée'!$X$3=TRUE,O69,0)</f>
        <v>0</v>
      </c>
      <c r="AH69" s="26">
        <f t="shared" si="54"/>
        <v>0</v>
      </c>
      <c r="AI69" s="26">
        <f t="shared" si="55"/>
        <v>0</v>
      </c>
      <c r="AJ69" s="26">
        <f t="shared" si="56"/>
        <v>0</v>
      </c>
      <c r="AK69" s="26">
        <f t="shared" si="57"/>
        <v>0</v>
      </c>
      <c r="AL69" s="12">
        <f t="shared" si="58"/>
        <v>0</v>
      </c>
    </row>
    <row r="70" spans="1:38" ht="13.5">
      <c r="A70" s="16" t="str">
        <f t="shared" si="0"/>
        <v>67</v>
      </c>
      <c r="B70" s="16">
        <f t="shared" si="45"/>
      </c>
      <c r="C70" s="17" t="s">
        <v>370</v>
      </c>
      <c r="D70" s="18">
        <v>1979</v>
      </c>
      <c r="E70" s="19">
        <f t="shared" si="59"/>
        <v>230</v>
      </c>
      <c r="F70" s="20"/>
      <c r="G70" s="21"/>
      <c r="H70" s="21" t="s">
        <v>8</v>
      </c>
      <c r="I70" s="22">
        <f t="shared" si="28"/>
        <v>0</v>
      </c>
      <c r="J70" s="21">
        <v>42</v>
      </c>
      <c r="K70" s="22">
        <f t="shared" si="29"/>
        <v>230</v>
      </c>
      <c r="L70" s="21" t="s">
        <v>8</v>
      </c>
      <c r="M70" s="22">
        <f t="shared" si="30"/>
        <v>0</v>
      </c>
      <c r="N70" s="21" t="s">
        <v>8</v>
      </c>
      <c r="O70" s="22">
        <f t="shared" si="31"/>
        <v>0</v>
      </c>
      <c r="P70" s="23"/>
      <c r="Q70" s="23"/>
      <c r="R70" s="23"/>
      <c r="S70" s="24"/>
      <c r="U70" s="25">
        <f t="shared" si="46"/>
        <v>0</v>
      </c>
      <c r="V70" s="25">
        <f t="shared" si="47"/>
        <v>230</v>
      </c>
      <c r="W70" s="25">
        <f t="shared" si="48"/>
        <v>0</v>
      </c>
      <c r="X70" s="25">
        <f t="shared" si="49"/>
        <v>0</v>
      </c>
      <c r="Y70" s="25">
        <f t="shared" si="50"/>
        <v>0</v>
      </c>
      <c r="Z70" s="25">
        <f t="shared" si="51"/>
        <v>0</v>
      </c>
      <c r="AA70" s="25">
        <f t="shared" si="52"/>
        <v>0</v>
      </c>
      <c r="AB70" s="25">
        <f t="shared" si="53"/>
        <v>0</v>
      </c>
      <c r="AD70" s="12">
        <f>IF('Men''s Epée'!$U$3=TRUE,I70,0)</f>
        <v>0</v>
      </c>
      <c r="AE70" s="12">
        <f>IF('Men''s Epée'!$V$3=TRUE,K70,0)</f>
        <v>0</v>
      </c>
      <c r="AF70" s="12">
        <f>IF('Men''s Epée'!$W$3=TRUE,M70,0)</f>
        <v>0</v>
      </c>
      <c r="AG70" s="12">
        <f>IF('Men''s Epée'!$X$3=TRUE,O70,0)</f>
        <v>0</v>
      </c>
      <c r="AH70" s="26">
        <f t="shared" si="54"/>
        <v>0</v>
      </c>
      <c r="AI70" s="26">
        <f t="shared" si="55"/>
        <v>0</v>
      </c>
      <c r="AJ70" s="26">
        <f t="shared" si="56"/>
        <v>0</v>
      </c>
      <c r="AK70" s="26">
        <f t="shared" si="57"/>
        <v>0</v>
      </c>
      <c r="AL70" s="12">
        <f t="shared" si="58"/>
        <v>0</v>
      </c>
    </row>
    <row r="71" spans="1:38" ht="13.5">
      <c r="A71" s="16" t="str">
        <f t="shared" si="0"/>
        <v>68</v>
      </c>
      <c r="B71" s="16" t="str">
        <f t="shared" si="45"/>
        <v>#</v>
      </c>
      <c r="C71" s="17" t="s">
        <v>371</v>
      </c>
      <c r="D71" s="18">
        <v>1984</v>
      </c>
      <c r="E71" s="19">
        <f t="shared" si="59"/>
        <v>223</v>
      </c>
      <c r="F71" s="20"/>
      <c r="G71" s="21"/>
      <c r="H71" s="21" t="s">
        <v>8</v>
      </c>
      <c r="I71" s="22">
        <f t="shared" si="28"/>
        <v>0</v>
      </c>
      <c r="J71" s="21">
        <v>43.5</v>
      </c>
      <c r="K71" s="22">
        <f t="shared" si="29"/>
        <v>222.5</v>
      </c>
      <c r="L71" s="21" t="s">
        <v>8</v>
      </c>
      <c r="M71" s="22">
        <f t="shared" si="30"/>
        <v>0</v>
      </c>
      <c r="N71" s="21" t="s">
        <v>8</v>
      </c>
      <c r="O71" s="22">
        <f t="shared" si="31"/>
        <v>0</v>
      </c>
      <c r="P71" s="23"/>
      <c r="Q71" s="23"/>
      <c r="R71" s="23"/>
      <c r="S71" s="24"/>
      <c r="U71" s="25">
        <f t="shared" si="46"/>
        <v>0</v>
      </c>
      <c r="V71" s="25">
        <f t="shared" si="47"/>
        <v>222.5</v>
      </c>
      <c r="W71" s="25">
        <f t="shared" si="48"/>
        <v>0</v>
      </c>
      <c r="X71" s="25">
        <f t="shared" si="49"/>
        <v>0</v>
      </c>
      <c r="Y71" s="25">
        <f t="shared" si="50"/>
        <v>0</v>
      </c>
      <c r="Z71" s="25">
        <f t="shared" si="51"/>
        <v>0</v>
      </c>
      <c r="AA71" s="25">
        <f t="shared" si="52"/>
        <v>0</v>
      </c>
      <c r="AB71" s="25">
        <f t="shared" si="53"/>
        <v>0</v>
      </c>
      <c r="AD71" s="12">
        <f>IF('Men''s Epée'!$U$3=TRUE,I71,0)</f>
        <v>0</v>
      </c>
      <c r="AE71" s="12">
        <f>IF('Men''s Epée'!$V$3=TRUE,K71,0)</f>
        <v>0</v>
      </c>
      <c r="AF71" s="12">
        <f>IF('Men''s Epée'!$W$3=TRUE,M71,0)</f>
        <v>0</v>
      </c>
      <c r="AG71" s="12">
        <f>IF('Men''s Epée'!$X$3=TRUE,O71,0)</f>
        <v>0</v>
      </c>
      <c r="AH71" s="26">
        <f t="shared" si="54"/>
        <v>0</v>
      </c>
      <c r="AI71" s="26">
        <f t="shared" si="55"/>
        <v>0</v>
      </c>
      <c r="AJ71" s="26">
        <f t="shared" si="56"/>
        <v>0</v>
      </c>
      <c r="AK71" s="26">
        <f t="shared" si="57"/>
        <v>0</v>
      </c>
      <c r="AL71" s="12">
        <f t="shared" si="58"/>
        <v>0</v>
      </c>
    </row>
    <row r="72" spans="1:38" ht="13.5">
      <c r="A72" s="16" t="str">
        <f t="shared" si="0"/>
        <v>69T</v>
      </c>
      <c r="B72" s="16">
        <f t="shared" si="45"/>
      </c>
      <c r="C72" s="17" t="s">
        <v>243</v>
      </c>
      <c r="D72" s="18">
        <v>1961</v>
      </c>
      <c r="E72" s="19">
        <f t="shared" si="59"/>
        <v>220</v>
      </c>
      <c r="F72" s="20"/>
      <c r="G72" s="21"/>
      <c r="H72" s="21">
        <v>44</v>
      </c>
      <c r="I72" s="22">
        <f t="shared" si="28"/>
        <v>220</v>
      </c>
      <c r="J72" s="21" t="s">
        <v>8</v>
      </c>
      <c r="K72" s="22">
        <f t="shared" si="29"/>
        <v>0</v>
      </c>
      <c r="L72" s="21" t="s">
        <v>8</v>
      </c>
      <c r="M72" s="22">
        <f t="shared" si="30"/>
        <v>0</v>
      </c>
      <c r="N72" s="21" t="s">
        <v>8</v>
      </c>
      <c r="O72" s="22">
        <f t="shared" si="31"/>
        <v>0</v>
      </c>
      <c r="P72" s="23"/>
      <c r="Q72" s="23"/>
      <c r="R72" s="23"/>
      <c r="S72" s="24"/>
      <c r="U72" s="25">
        <f t="shared" si="46"/>
        <v>220</v>
      </c>
      <c r="V72" s="25">
        <f t="shared" si="47"/>
        <v>0</v>
      </c>
      <c r="W72" s="25">
        <f t="shared" si="48"/>
        <v>0</v>
      </c>
      <c r="X72" s="25">
        <f t="shared" si="49"/>
        <v>0</v>
      </c>
      <c r="Y72" s="25">
        <f t="shared" si="50"/>
        <v>0</v>
      </c>
      <c r="Z72" s="25">
        <f t="shared" si="51"/>
        <v>0</v>
      </c>
      <c r="AA72" s="25">
        <f t="shared" si="52"/>
        <v>0</v>
      </c>
      <c r="AB72" s="25">
        <f t="shared" si="53"/>
        <v>0</v>
      </c>
      <c r="AD72" s="12">
        <f>IF('Men''s Epée'!$U$3=TRUE,I72,0)</f>
        <v>0</v>
      </c>
      <c r="AE72" s="12">
        <f>IF('Men''s Epée'!$V$3=TRUE,K72,0)</f>
        <v>0</v>
      </c>
      <c r="AF72" s="12">
        <f>IF('Men''s Epée'!$W$3=TRUE,M72,0)</f>
        <v>0</v>
      </c>
      <c r="AG72" s="12">
        <f>IF('Men''s Epée'!$X$3=TRUE,O72,0)</f>
        <v>0</v>
      </c>
      <c r="AH72" s="26">
        <f t="shared" si="54"/>
        <v>0</v>
      </c>
      <c r="AI72" s="26">
        <f t="shared" si="55"/>
        <v>0</v>
      </c>
      <c r="AJ72" s="26">
        <f t="shared" si="56"/>
        <v>0</v>
      </c>
      <c r="AK72" s="26">
        <f t="shared" si="57"/>
        <v>0</v>
      </c>
      <c r="AL72" s="12">
        <f t="shared" si="58"/>
        <v>0</v>
      </c>
    </row>
    <row r="73" spans="1:38" ht="13.5">
      <c r="A73" s="16" t="str">
        <f t="shared" si="0"/>
        <v>69T</v>
      </c>
      <c r="B73" s="16">
        <f t="shared" si="45"/>
      </c>
      <c r="C73" s="17" t="s">
        <v>402</v>
      </c>
      <c r="D73" s="18">
        <v>1964</v>
      </c>
      <c r="E73" s="19">
        <f t="shared" si="59"/>
        <v>220</v>
      </c>
      <c r="F73" s="20"/>
      <c r="G73" s="21"/>
      <c r="H73" s="21" t="s">
        <v>8</v>
      </c>
      <c r="I73" s="22">
        <f t="shared" si="28"/>
        <v>0</v>
      </c>
      <c r="J73" s="21" t="s">
        <v>8</v>
      </c>
      <c r="K73" s="22">
        <f t="shared" si="29"/>
        <v>0</v>
      </c>
      <c r="L73" s="21">
        <v>44</v>
      </c>
      <c r="M73" s="22">
        <f t="shared" si="30"/>
        <v>220</v>
      </c>
      <c r="N73" s="21" t="s">
        <v>8</v>
      </c>
      <c r="O73" s="22">
        <f t="shared" si="31"/>
        <v>0</v>
      </c>
      <c r="P73" s="23"/>
      <c r="Q73" s="23"/>
      <c r="R73" s="23"/>
      <c r="S73" s="24"/>
      <c r="U73" s="25">
        <f t="shared" si="46"/>
        <v>0</v>
      </c>
      <c r="V73" s="25">
        <f t="shared" si="47"/>
        <v>0</v>
      </c>
      <c r="W73" s="25">
        <f t="shared" si="48"/>
        <v>220</v>
      </c>
      <c r="X73" s="25">
        <f t="shared" si="49"/>
        <v>0</v>
      </c>
      <c r="Y73" s="25">
        <f t="shared" si="50"/>
        <v>0</v>
      </c>
      <c r="Z73" s="25">
        <f t="shared" si="51"/>
        <v>0</v>
      </c>
      <c r="AA73" s="25">
        <f t="shared" si="52"/>
        <v>0</v>
      </c>
      <c r="AB73" s="25">
        <f t="shared" si="53"/>
        <v>0</v>
      </c>
      <c r="AD73" s="12">
        <f>IF('Men''s Epée'!$U$3=TRUE,I73,0)</f>
        <v>0</v>
      </c>
      <c r="AE73" s="12">
        <f>IF('Men''s Epée'!$V$3=TRUE,K73,0)</f>
        <v>0</v>
      </c>
      <c r="AF73" s="12">
        <f>IF('Men''s Epée'!$W$3=TRUE,M73,0)</f>
        <v>0</v>
      </c>
      <c r="AG73" s="12">
        <f>IF('Men''s Epée'!$X$3=TRUE,O73,0)</f>
        <v>0</v>
      </c>
      <c r="AH73" s="26">
        <f t="shared" si="54"/>
        <v>0</v>
      </c>
      <c r="AI73" s="26">
        <f t="shared" si="55"/>
        <v>0</v>
      </c>
      <c r="AJ73" s="26">
        <f t="shared" si="56"/>
        <v>0</v>
      </c>
      <c r="AK73" s="26">
        <f t="shared" si="57"/>
        <v>0</v>
      </c>
      <c r="AL73" s="12">
        <f t="shared" si="58"/>
        <v>0</v>
      </c>
    </row>
    <row r="74" spans="1:38" ht="13.5">
      <c r="A74" s="16" t="str">
        <f t="shared" si="0"/>
        <v>71</v>
      </c>
      <c r="B74" s="16">
        <f t="shared" si="45"/>
      </c>
      <c r="C74" s="17" t="s">
        <v>404</v>
      </c>
      <c r="D74" s="18">
        <v>1980</v>
      </c>
      <c r="E74" s="19">
        <f t="shared" si="59"/>
        <v>215</v>
      </c>
      <c r="F74" s="20"/>
      <c r="G74" s="21"/>
      <c r="H74" s="21" t="s">
        <v>8</v>
      </c>
      <c r="I74" s="22">
        <f t="shared" si="28"/>
        <v>0</v>
      </c>
      <c r="J74" s="21" t="s">
        <v>8</v>
      </c>
      <c r="K74" s="22">
        <f t="shared" si="29"/>
        <v>0</v>
      </c>
      <c r="L74" s="21">
        <v>45</v>
      </c>
      <c r="M74" s="22">
        <f t="shared" si="30"/>
        <v>215</v>
      </c>
      <c r="N74" s="21" t="s">
        <v>8</v>
      </c>
      <c r="O74" s="22">
        <f t="shared" si="31"/>
        <v>0</v>
      </c>
      <c r="P74" s="23"/>
      <c r="Q74" s="23"/>
      <c r="R74" s="23"/>
      <c r="S74" s="24"/>
      <c r="U74" s="25">
        <f t="shared" si="46"/>
        <v>0</v>
      </c>
      <c r="V74" s="25">
        <f t="shared" si="47"/>
        <v>0</v>
      </c>
      <c r="W74" s="25">
        <f t="shared" si="48"/>
        <v>215</v>
      </c>
      <c r="X74" s="25">
        <f t="shared" si="49"/>
        <v>0</v>
      </c>
      <c r="Y74" s="25">
        <f t="shared" si="50"/>
        <v>0</v>
      </c>
      <c r="Z74" s="25">
        <f t="shared" si="51"/>
        <v>0</v>
      </c>
      <c r="AA74" s="25">
        <f t="shared" si="52"/>
        <v>0</v>
      </c>
      <c r="AB74" s="25">
        <f t="shared" si="53"/>
        <v>0</v>
      </c>
      <c r="AD74" s="12">
        <f>IF('Men''s Epée'!$U$3=TRUE,I74,0)</f>
        <v>0</v>
      </c>
      <c r="AE74" s="12">
        <f>IF('Men''s Epée'!$V$3=TRUE,K74,0)</f>
        <v>0</v>
      </c>
      <c r="AF74" s="12">
        <f>IF('Men''s Epée'!$W$3=TRUE,M74,0)</f>
        <v>0</v>
      </c>
      <c r="AG74" s="12">
        <f>IF('Men''s Epée'!$X$3=TRUE,O74,0)</f>
        <v>0</v>
      </c>
      <c r="AH74" s="26">
        <f t="shared" si="54"/>
        <v>0</v>
      </c>
      <c r="AI74" s="26">
        <f t="shared" si="55"/>
        <v>0</v>
      </c>
      <c r="AJ74" s="26">
        <f t="shared" si="56"/>
        <v>0</v>
      </c>
      <c r="AK74" s="26">
        <f t="shared" si="57"/>
        <v>0</v>
      </c>
      <c r="AL74" s="12">
        <f t="shared" si="58"/>
        <v>0</v>
      </c>
    </row>
    <row r="75" spans="1:38" ht="13.5">
      <c r="A75" s="16" t="str">
        <f t="shared" si="0"/>
        <v>72</v>
      </c>
      <c r="B75" s="16">
        <f t="shared" si="45"/>
      </c>
      <c r="C75" s="17" t="s">
        <v>448</v>
      </c>
      <c r="D75" s="18">
        <v>1952</v>
      </c>
      <c r="E75" s="19">
        <f t="shared" si="59"/>
        <v>210</v>
      </c>
      <c r="F75" s="20"/>
      <c r="G75" s="21"/>
      <c r="H75" s="21" t="s">
        <v>8</v>
      </c>
      <c r="I75" s="22">
        <f>IF(OR($A$3=1,$U$3=TRUE),IF(OR(H75&gt;=49,ISNUMBER(H75)=FALSE),0,VLOOKUP(H75,PointTable,I$3,TRUE)),0)</f>
        <v>0</v>
      </c>
      <c r="J75" s="21" t="s">
        <v>8</v>
      </c>
      <c r="K75" s="22">
        <f>IF(OR($A$3=1,$V$3=TRUE),IF(OR(J75&gt;=49,ISNUMBER(J75)=FALSE),0,VLOOKUP(J75,PointTable,K$3,TRUE)),0)</f>
        <v>0</v>
      </c>
      <c r="L75" s="21">
        <v>46</v>
      </c>
      <c r="M75" s="22">
        <f>IF(OR($A$3=1,$W$3=TRUE),IF(OR(L75&gt;=49,ISNUMBER(L75)=FALSE),0,VLOOKUP(L75,PointTable,M$3,TRUE)),0)</f>
        <v>210</v>
      </c>
      <c r="N75" s="21" t="s">
        <v>8</v>
      </c>
      <c r="O75" s="22">
        <f>IF(OR($A$3=1,$X$3=TRUE),IF(OR(N75&gt;=49,ISNUMBER(N75)=FALSE),0,VLOOKUP(N75,PointTable,O$3,TRUE)),0)</f>
        <v>0</v>
      </c>
      <c r="P75" s="23"/>
      <c r="Q75" s="23"/>
      <c r="R75" s="23"/>
      <c r="S75" s="24"/>
      <c r="U75" s="25">
        <f t="shared" si="46"/>
        <v>0</v>
      </c>
      <c r="V75" s="25">
        <f t="shared" si="47"/>
        <v>0</v>
      </c>
      <c r="W75" s="25">
        <f t="shared" si="48"/>
        <v>210</v>
      </c>
      <c r="X75" s="25">
        <f t="shared" si="49"/>
        <v>0</v>
      </c>
      <c r="Y75" s="25">
        <f t="shared" si="50"/>
        <v>0</v>
      </c>
      <c r="Z75" s="25">
        <f t="shared" si="51"/>
        <v>0</v>
      </c>
      <c r="AA75" s="25">
        <f t="shared" si="52"/>
        <v>0</v>
      </c>
      <c r="AB75" s="25">
        <f t="shared" si="53"/>
        <v>0</v>
      </c>
      <c r="AD75" s="12">
        <f>IF('Men''s Epée'!$U$3=TRUE,I75,0)</f>
        <v>0</v>
      </c>
      <c r="AE75" s="12">
        <f>IF('Men''s Epée'!$V$3=TRUE,K75,0)</f>
        <v>0</v>
      </c>
      <c r="AF75" s="12">
        <f>IF('Men''s Epée'!$W$3=TRUE,M75,0)</f>
        <v>0</v>
      </c>
      <c r="AG75" s="12">
        <f>IF('Men''s Epée'!$X$3=TRUE,O75,0)</f>
        <v>0</v>
      </c>
      <c r="AH75" s="26">
        <f t="shared" si="54"/>
        <v>0</v>
      </c>
      <c r="AI75" s="26">
        <f t="shared" si="55"/>
        <v>0</v>
      </c>
      <c r="AJ75" s="26">
        <f t="shared" si="56"/>
        <v>0</v>
      </c>
      <c r="AK75" s="26">
        <f t="shared" si="57"/>
        <v>0</v>
      </c>
      <c r="AL75" s="12">
        <f t="shared" si="58"/>
        <v>0</v>
      </c>
    </row>
    <row r="76" spans="1:38" ht="13.5">
      <c r="A76" s="16" t="str">
        <f>IF(E76=0,"",IF(E76=E75,A75,ROW()-3&amp;IF(E76=E77,"T","")))</f>
        <v>73</v>
      </c>
      <c r="B76" s="16" t="str">
        <f t="shared" si="45"/>
        <v>#</v>
      </c>
      <c r="C76" s="17" t="s">
        <v>403</v>
      </c>
      <c r="D76" s="18">
        <v>1981</v>
      </c>
      <c r="E76" s="19">
        <f t="shared" si="59"/>
        <v>200</v>
      </c>
      <c r="F76" s="20"/>
      <c r="G76" s="21"/>
      <c r="H76" s="21" t="s">
        <v>8</v>
      </c>
      <c r="I76" s="22">
        <f>IF(OR($A$3=1,$U$3=TRUE),IF(OR(H76&gt;=49,ISNUMBER(H76)=FALSE),0,VLOOKUP(H76,PointTable,I$3,TRUE)),0)</f>
        <v>0</v>
      </c>
      <c r="J76" s="21" t="s">
        <v>8</v>
      </c>
      <c r="K76" s="22">
        <f>IF(OR($A$3=1,$V$3=TRUE),IF(OR(J76&gt;=49,ISNUMBER(J76)=FALSE),0,VLOOKUP(J76,PointTable,K$3,TRUE)),0)</f>
        <v>0</v>
      </c>
      <c r="L76" s="21">
        <v>48</v>
      </c>
      <c r="M76" s="22">
        <f>IF(OR($A$3=1,$W$3=TRUE),IF(OR(L76&gt;=49,ISNUMBER(L76)=FALSE),0,VLOOKUP(L76,PointTable,M$3,TRUE)),0)</f>
        <v>200</v>
      </c>
      <c r="N76" s="21" t="s">
        <v>8</v>
      </c>
      <c r="O76" s="22">
        <f>IF(OR($A$3=1,$X$3=TRUE),IF(OR(N76&gt;=49,ISNUMBER(N76)=FALSE),0,VLOOKUP(N76,PointTable,O$3,TRUE)),0)</f>
        <v>0</v>
      </c>
      <c r="P76" s="23"/>
      <c r="Q76" s="23"/>
      <c r="R76" s="23"/>
      <c r="S76" s="24"/>
      <c r="U76" s="25">
        <f t="shared" si="46"/>
        <v>0</v>
      </c>
      <c r="V76" s="25">
        <f t="shared" si="47"/>
        <v>0</v>
      </c>
      <c r="W76" s="25">
        <f t="shared" si="48"/>
        <v>200</v>
      </c>
      <c r="X76" s="25">
        <f t="shared" si="49"/>
        <v>0</v>
      </c>
      <c r="Y76" s="25">
        <f t="shared" si="50"/>
        <v>0</v>
      </c>
      <c r="Z76" s="25">
        <f t="shared" si="51"/>
        <v>0</v>
      </c>
      <c r="AA76" s="25">
        <f t="shared" si="52"/>
        <v>0</v>
      </c>
      <c r="AB76" s="25">
        <f t="shared" si="53"/>
        <v>0</v>
      </c>
      <c r="AD76" s="12">
        <f>IF('Men''s Epée'!$U$3=TRUE,I76,0)</f>
        <v>0</v>
      </c>
      <c r="AE76" s="12">
        <f>IF('Men''s Epée'!$V$3=TRUE,K76,0)</f>
        <v>0</v>
      </c>
      <c r="AF76" s="12">
        <f>IF('Men''s Epée'!$W$3=TRUE,M76,0)</f>
        <v>0</v>
      </c>
      <c r="AG76" s="12">
        <f>IF('Men''s Epée'!$X$3=TRUE,O76,0)</f>
        <v>0</v>
      </c>
      <c r="AH76" s="26">
        <f t="shared" si="54"/>
        <v>0</v>
      </c>
      <c r="AI76" s="26">
        <f t="shared" si="55"/>
        <v>0</v>
      </c>
      <c r="AJ76" s="26">
        <f t="shared" si="56"/>
        <v>0</v>
      </c>
      <c r="AK76" s="26">
        <f t="shared" si="57"/>
        <v>0</v>
      </c>
      <c r="AL76" s="12">
        <f t="shared" si="58"/>
        <v>0</v>
      </c>
    </row>
    <row r="77" ht="13.5" customHeight="1"/>
    <row r="78" spans="3:12" ht="13.5" customHeight="1">
      <c r="C78" s="30" t="s">
        <v>33</v>
      </c>
      <c r="F78" s="18"/>
      <c r="G78" s="18"/>
      <c r="H78" s="25"/>
      <c r="I78" s="25"/>
      <c r="K78" s="31" t="s">
        <v>34</v>
      </c>
      <c r="L78" s="31" t="s">
        <v>35</v>
      </c>
    </row>
    <row r="79" spans="3:12" ht="13.5" customHeight="1">
      <c r="C79" s="37" t="s">
        <v>7</v>
      </c>
      <c r="D79" s="32" t="s">
        <v>476</v>
      </c>
      <c r="K79" s="32">
        <v>15</v>
      </c>
      <c r="L79" s="18">
        <v>1010</v>
      </c>
    </row>
    <row r="80" spans="3:15" ht="13.5" customHeight="1">
      <c r="C80" s="37" t="s">
        <v>7</v>
      </c>
      <c r="D80" s="32" t="s">
        <v>466</v>
      </c>
      <c r="K80" s="32">
        <v>20</v>
      </c>
      <c r="L80" s="33">
        <v>397.98</v>
      </c>
      <c r="M80" s="34"/>
      <c r="O80" s="38"/>
    </row>
    <row r="81" spans="3:15" ht="13.5" customHeight="1">
      <c r="C81" s="37" t="s">
        <v>7</v>
      </c>
      <c r="D81" s="32" t="s">
        <v>467</v>
      </c>
      <c r="K81" s="32">
        <v>12</v>
      </c>
      <c r="L81" s="33">
        <v>585.52</v>
      </c>
      <c r="M81" s="34"/>
      <c r="O81" s="38"/>
    </row>
    <row r="82" spans="3:15" ht="13.5" customHeight="1">
      <c r="C82" s="17" t="s">
        <v>23</v>
      </c>
      <c r="D82" s="32" t="s">
        <v>468</v>
      </c>
      <c r="K82" s="32">
        <v>30</v>
      </c>
      <c r="L82" s="33">
        <v>408.12</v>
      </c>
      <c r="M82" s="34"/>
      <c r="O82" s="38"/>
    </row>
    <row r="83" spans="3:13" ht="13.5" customHeight="1">
      <c r="C83" s="37" t="s">
        <v>17</v>
      </c>
      <c r="D83" s="32" t="s">
        <v>469</v>
      </c>
      <c r="F83" s="18"/>
      <c r="G83" s="18"/>
      <c r="H83" s="25"/>
      <c r="I83" s="25"/>
      <c r="K83" s="32">
        <v>26</v>
      </c>
      <c r="L83" s="33">
        <v>391.925</v>
      </c>
      <c r="M83" s="34"/>
    </row>
    <row r="84" spans="3:15" ht="13.5" customHeight="1">
      <c r="C84" s="37" t="s">
        <v>17</v>
      </c>
      <c r="D84" s="32" t="s">
        <v>466</v>
      </c>
      <c r="F84" s="18"/>
      <c r="G84" s="18"/>
      <c r="H84" s="25"/>
      <c r="I84" s="25"/>
      <c r="K84" s="32">
        <v>16</v>
      </c>
      <c r="L84" s="33">
        <v>594</v>
      </c>
      <c r="M84" s="34"/>
      <c r="O84" s="38"/>
    </row>
    <row r="85" spans="3:15" ht="13.5" customHeight="1">
      <c r="C85" s="37" t="s">
        <v>17</v>
      </c>
      <c r="D85" s="32" t="s">
        <v>467</v>
      </c>
      <c r="K85" s="32">
        <v>3</v>
      </c>
      <c r="L85" s="33">
        <v>957.1</v>
      </c>
      <c r="M85" s="34"/>
      <c r="O85" s="38"/>
    </row>
    <row r="86" spans="3:15" ht="13.5" customHeight="1">
      <c r="C86" s="37" t="s">
        <v>17</v>
      </c>
      <c r="D86" s="32" t="s">
        <v>470</v>
      </c>
      <c r="K86" s="32">
        <v>22</v>
      </c>
      <c r="L86" s="33">
        <v>557.05</v>
      </c>
      <c r="M86" s="34"/>
      <c r="O86" s="38"/>
    </row>
    <row r="87" spans="3:15" ht="13.5" customHeight="1">
      <c r="C87" s="37" t="s">
        <v>17</v>
      </c>
      <c r="D87" s="32" t="s">
        <v>468</v>
      </c>
      <c r="K87" s="32">
        <v>27</v>
      </c>
      <c r="L87" s="33">
        <v>429.6</v>
      </c>
      <c r="M87" s="34"/>
      <c r="O87" s="38"/>
    </row>
    <row r="88" spans="3:13" ht="13.5" customHeight="1">
      <c r="C88" s="37" t="s">
        <v>10</v>
      </c>
      <c r="D88" s="32" t="s">
        <v>471</v>
      </c>
      <c r="K88" s="32">
        <v>31</v>
      </c>
      <c r="L88" s="18">
        <v>560</v>
      </c>
      <c r="M88" s="34"/>
    </row>
    <row r="89" spans="3:15" ht="13.5" customHeight="1">
      <c r="C89" s="37" t="s">
        <v>10</v>
      </c>
      <c r="D89" s="32" t="s">
        <v>466</v>
      </c>
      <c r="K89" s="32">
        <v>32</v>
      </c>
      <c r="L89" s="33">
        <v>326.7</v>
      </c>
      <c r="M89" s="34"/>
      <c r="O89" s="38"/>
    </row>
    <row r="90" spans="3:15" ht="13.5" customHeight="1">
      <c r="C90" s="37" t="s">
        <v>10</v>
      </c>
      <c r="D90" s="32" t="s">
        <v>467</v>
      </c>
      <c r="K90" s="32">
        <v>26</v>
      </c>
      <c r="L90" s="33">
        <v>343.43</v>
      </c>
      <c r="M90" s="34"/>
      <c r="O90" s="38"/>
    </row>
    <row r="91" spans="3:13" ht="13.5" customHeight="1">
      <c r="C91" s="27" t="s">
        <v>19</v>
      </c>
      <c r="D91" s="32" t="s">
        <v>471</v>
      </c>
      <c r="K91" s="32">
        <v>32</v>
      </c>
      <c r="L91" s="18">
        <v>550</v>
      </c>
      <c r="M91" s="34"/>
    </row>
    <row r="92" spans="3:13" ht="13.5" customHeight="1">
      <c r="C92" s="27" t="s">
        <v>19</v>
      </c>
      <c r="D92" s="32" t="s">
        <v>466</v>
      </c>
      <c r="K92" s="32">
        <v>28</v>
      </c>
      <c r="L92" s="33">
        <v>350.46</v>
      </c>
      <c r="M92" s="34"/>
    </row>
    <row r="93" spans="3:15" ht="13.5" customHeight="1">
      <c r="C93" s="27" t="s">
        <v>19</v>
      </c>
      <c r="D93" s="32" t="s">
        <v>468</v>
      </c>
      <c r="K93" s="32">
        <v>15</v>
      </c>
      <c r="L93" s="33">
        <v>723.16</v>
      </c>
      <c r="M93" s="34"/>
      <c r="O93" s="38"/>
    </row>
    <row r="95" spans="3:12" ht="12.75">
      <c r="C95" s="30" t="s">
        <v>36</v>
      </c>
      <c r="F95" s="18"/>
      <c r="G95" s="18"/>
      <c r="H95" s="25"/>
      <c r="I95" s="25"/>
      <c r="K95" s="31" t="s">
        <v>34</v>
      </c>
      <c r="L95" s="31" t="s">
        <v>35</v>
      </c>
    </row>
    <row r="96" spans="3:13" ht="12.75">
      <c r="C96" s="37" t="s">
        <v>7</v>
      </c>
      <c r="D96" s="32" t="s">
        <v>472</v>
      </c>
      <c r="K96" s="32">
        <v>16</v>
      </c>
      <c r="L96" s="18">
        <v>1000</v>
      </c>
      <c r="M96" s="34"/>
    </row>
    <row r="97" spans="3:13" ht="12.75">
      <c r="C97" s="37" t="s">
        <v>7</v>
      </c>
      <c r="D97" s="32" t="s">
        <v>473</v>
      </c>
      <c r="K97" s="32">
        <v>26</v>
      </c>
      <c r="L97" s="18">
        <v>610</v>
      </c>
      <c r="M97" s="34"/>
    </row>
    <row r="98" spans="3:13" ht="12.75">
      <c r="C98" s="37" t="s">
        <v>11</v>
      </c>
      <c r="D98" s="32" t="s">
        <v>474</v>
      </c>
      <c r="K98" s="32">
        <v>16</v>
      </c>
      <c r="L98" s="18">
        <v>1000</v>
      </c>
      <c r="M98" s="34"/>
    </row>
    <row r="99" spans="3:13" ht="12.75">
      <c r="C99" s="37" t="s">
        <v>10</v>
      </c>
      <c r="D99" s="32" t="s">
        <v>475</v>
      </c>
      <c r="K99" s="32">
        <v>25</v>
      </c>
      <c r="L99" s="33">
        <v>543.74</v>
      </c>
      <c r="M99" s="34"/>
    </row>
  </sheetData>
  <printOptions horizontalCentered="1"/>
  <pageMargins left="0.25" right="0.25" top="0.95" bottom="0.95" header="0.25" footer="0.25"/>
  <pageSetup horizontalDpi="300" verticalDpi="300" orientation="landscape" r:id="rId2"/>
  <headerFooter alignWithMargins="0">
    <oddHeader>&amp;C&amp;"Times New Roman,Bold"&amp;16 2000-2001 USFA Point Standings
Senior &amp;A - Rolling Standings</oddHeader>
    <oddFooter>&amp;L&amp;"Arial,Bold"* Permanent Resident
# Junior&amp;"Arial,Regular"
Total = Best 2 plus Group II&amp;CPage &amp;P&amp;R&amp;"Arial,Bold"np = Did not earn points (including not competing)&amp;"Arial,Regular"
Printed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5.421875" style="18" customWidth="1"/>
    <col min="5" max="5" width="8.00390625" style="18" customWidth="1"/>
    <col min="6" max="7" width="5.7109375" style="19" customWidth="1"/>
    <col min="8" max="8" width="5.421875" style="19" customWidth="1"/>
    <col min="9" max="15" width="5.421875" style="28" customWidth="1"/>
    <col min="16" max="16" width="5.28125" style="29" customWidth="1"/>
    <col min="17" max="19" width="4.7109375" style="29" customWidth="1"/>
    <col min="20" max="20" width="9.140625" style="25" customWidth="1"/>
    <col min="21" max="38" width="9.140625" style="25" hidden="1" customWidth="1"/>
    <col min="39" max="16384" width="9.140625" style="25" customWidth="1"/>
  </cols>
  <sheetData>
    <row r="1" spans="1:19" s="8" customFormat="1" ht="12.75" customHeight="1">
      <c r="A1" s="35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321</v>
      </c>
      <c r="I1" s="6"/>
      <c r="J1" s="4" t="s">
        <v>319</v>
      </c>
      <c r="K1" s="6"/>
      <c r="L1" s="4" t="s">
        <v>394</v>
      </c>
      <c r="M1" s="6"/>
      <c r="N1" s="4" t="s">
        <v>393</v>
      </c>
      <c r="O1" s="6"/>
      <c r="P1" s="7" t="s">
        <v>4</v>
      </c>
      <c r="Q1" s="7"/>
      <c r="R1" s="7"/>
      <c r="S1" s="6"/>
    </row>
    <row r="2" spans="1:30" s="8" customFormat="1" ht="18.75" customHeight="1">
      <c r="A2" s="1"/>
      <c r="B2" s="1"/>
      <c r="C2" s="2"/>
      <c r="D2" s="2"/>
      <c r="E2" s="3"/>
      <c r="F2" s="4"/>
      <c r="G2" s="9" t="s">
        <v>5</v>
      </c>
      <c r="H2" s="4" t="s">
        <v>177</v>
      </c>
      <c r="I2" s="6" t="s">
        <v>239</v>
      </c>
      <c r="J2" s="4" t="s">
        <v>177</v>
      </c>
      <c r="K2" s="6" t="s">
        <v>320</v>
      </c>
      <c r="L2" s="4" t="s">
        <v>177</v>
      </c>
      <c r="M2" s="6" t="s">
        <v>395</v>
      </c>
      <c r="N2" s="4" t="s">
        <v>6</v>
      </c>
      <c r="O2" s="6" t="s">
        <v>493</v>
      </c>
      <c r="P2" s="4" t="s">
        <v>4</v>
      </c>
      <c r="Q2" s="7"/>
      <c r="R2" s="10"/>
      <c r="S2" s="11"/>
      <c r="AD2" s="12"/>
    </row>
    <row r="3" spans="1:19" s="8" customFormat="1" ht="11.25" customHeight="1" hidden="1">
      <c r="A3" s="1"/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11</v>
      </c>
      <c r="J3" s="14">
        <f>COLUMN()</f>
        <v>10</v>
      </c>
      <c r="K3" s="15">
        <f>HLOOKUP(J2,PointTableHeader,2,FALSE)</f>
        <v>11</v>
      </c>
      <c r="L3" s="14">
        <f>COLUMN()</f>
        <v>12</v>
      </c>
      <c r="M3" s="15">
        <f>HLOOKUP(L2,PointTableHeader,2,FALSE)</f>
        <v>11</v>
      </c>
      <c r="N3" s="14">
        <f>COLUMN()</f>
        <v>14</v>
      </c>
      <c r="O3" s="15">
        <f>HLOOKUP(N2,PointTableHeader,2,FALSE)</f>
        <v>10</v>
      </c>
      <c r="P3" s="14">
        <f>COLUMN()</f>
        <v>16</v>
      </c>
      <c r="Q3" s="3"/>
      <c r="R3" s="3"/>
      <c r="S3" s="15"/>
    </row>
    <row r="4" spans="1:39" ht="13.5">
      <c r="A4" s="16" t="str">
        <f aca="true" t="shared" si="0" ref="A4:A85">IF(E4=0,"",IF(E4=E3,A3,ROW()-3&amp;IF(E4=E5,"T","")))</f>
        <v>1</v>
      </c>
      <c r="B4" s="16">
        <f aca="true" t="shared" si="1" ref="B4:B27">TRIM(IF(D4&gt;=JuniorCutoff,"#",""))</f>
      </c>
      <c r="C4" s="17" t="s">
        <v>38</v>
      </c>
      <c r="D4" s="18">
        <v>1977</v>
      </c>
      <c r="E4" s="19">
        <f>ROUND(F4+IF('Men''s Epée'!$A$3=1,G4,0)+LARGE($U4:$AB4,1)+LARGE($U4:$AB4,2),0)</f>
        <v>10992</v>
      </c>
      <c r="F4" s="20"/>
      <c r="G4" s="21">
        <v>8752.84</v>
      </c>
      <c r="H4" s="21" t="s">
        <v>8</v>
      </c>
      <c r="I4" s="22">
        <f>IF(OR('Men''s Epée'!$A$3=1,'Men''s Epée'!$U$3=TRUE),IF(OR(H4&gt;=49,ISNUMBER(H4)=FALSE),0,VLOOKUP(H4,PointTable,I$3,TRUE)),0)</f>
        <v>0</v>
      </c>
      <c r="J4" s="21" t="s">
        <v>8</v>
      </c>
      <c r="K4" s="22">
        <f>IF(OR('Men''s Epée'!$A$3=1,'Men''s Epée'!$V$3=TRUE),IF(OR(J4&gt;=49,ISNUMBER(J4)=FALSE),0,VLOOKUP(J4,PointTable,K$3,TRUE)),0)</f>
        <v>0</v>
      </c>
      <c r="L4" s="21" t="s">
        <v>8</v>
      </c>
      <c r="M4" s="22">
        <f>IF(OR('Men''s Epée'!$A$3=1,'Men''s Epée'!$W$3=TRUE),IF(OR(L4&gt;=49,ISNUMBER(L4)=FALSE),0,VLOOKUP(L4,PointTable,M$3,TRUE)),0)</f>
        <v>0</v>
      </c>
      <c r="N4" s="21">
        <v>1</v>
      </c>
      <c r="O4" s="22">
        <f>IF(OR('Men''s Epée'!$A$3=1,'Men''s Epée'!$X$3=TRUE),IF(OR(N4&gt;=49,ISNUMBER(N4)=FALSE),0,VLOOKUP(N4,PointTable,O$3,TRUE)),0)</f>
        <v>1000</v>
      </c>
      <c r="P4" s="23">
        <v>-1239.24</v>
      </c>
      <c r="Q4" s="23"/>
      <c r="R4" s="23"/>
      <c r="S4" s="24"/>
      <c r="U4" s="25">
        <f>I4</f>
        <v>0</v>
      </c>
      <c r="V4" s="25">
        <f aca="true" t="shared" si="2" ref="V4:V26">K4</f>
        <v>0</v>
      </c>
      <c r="W4" s="25">
        <f aca="true" t="shared" si="3" ref="W4:W26">M4</f>
        <v>0</v>
      </c>
      <c r="X4" s="25">
        <f aca="true" t="shared" si="4" ref="X4:X26">O4</f>
        <v>1000</v>
      </c>
      <c r="Y4" s="25">
        <f>IF(OR('Men''s Epée'!$A$3=1,P4&gt;0),ABS(P4),0)</f>
        <v>1239.24</v>
      </c>
      <c r="Z4" s="25">
        <f>IF(OR('Men''s Epée'!$A$3=1,Q4&gt;0),ABS(Q4),0)</f>
        <v>0</v>
      </c>
      <c r="AA4" s="25">
        <f>IF(OR('Men''s Epée'!$A$3=1,R4&gt;0),ABS(R4),0)</f>
        <v>0</v>
      </c>
      <c r="AB4" s="25">
        <f>IF(OR('Men''s Epée'!$A$3=1,S4&gt;0),ABS(S4),0)</f>
        <v>0</v>
      </c>
      <c r="AD4" s="12">
        <f>IF('Men''s Epée'!$U$3=TRUE,I4,0)</f>
        <v>0</v>
      </c>
      <c r="AE4" s="12">
        <f>IF('Men''s Epée'!$V$3=TRUE,K4,0)</f>
        <v>0</v>
      </c>
      <c r="AF4" s="12">
        <f>IF('Men''s Epée'!$W$3=TRUE,M4,0)</f>
        <v>0</v>
      </c>
      <c r="AG4" s="12">
        <f>IF('Men''s Epée'!$X$3=TRUE,O4,0)</f>
        <v>0</v>
      </c>
      <c r="AH4" s="26">
        <f>MAX(P4,0)</f>
        <v>0</v>
      </c>
      <c r="AI4" s="26">
        <f>MAX(Q4,0)</f>
        <v>0</v>
      </c>
      <c r="AJ4" s="26">
        <f>MAX(R4,0)</f>
        <v>0</v>
      </c>
      <c r="AK4" s="26">
        <f>MAX(S4,0)</f>
        <v>0</v>
      </c>
      <c r="AL4" s="12">
        <f>LARGE(AD4:AK4,1)+LARGE(AD4:AK4,2)+F4</f>
        <v>0</v>
      </c>
      <c r="AM4" s="43"/>
    </row>
    <row r="5" spans="1:39" ht="13.5">
      <c r="A5" s="16" t="str">
        <f t="shared" si="0"/>
        <v>2</v>
      </c>
      <c r="B5" s="16">
        <f t="shared" si="1"/>
      </c>
      <c r="C5" s="17" t="s">
        <v>46</v>
      </c>
      <c r="D5" s="18">
        <v>1979</v>
      </c>
      <c r="E5" s="19">
        <f>ROUND(F5+IF('Men''s Epée'!$A$3=1,G5,0)+LARGE($U5:$AB5,1)+LARGE($U5:$AB5,2),0)</f>
        <v>3215</v>
      </c>
      <c r="F5" s="20"/>
      <c r="G5" s="21">
        <v>1290.08</v>
      </c>
      <c r="H5" s="21">
        <v>1</v>
      </c>
      <c r="I5" s="22">
        <f>IF(OR('Men''s Epée'!$A$3=1,'Men''s Epée'!$U$3=TRUE),IF(OR(H5&gt;=49,ISNUMBER(H5)=FALSE),0,VLOOKUP(H5,PointTable,I$3,TRUE)),0)</f>
        <v>1000</v>
      </c>
      <c r="J5" s="21" t="s">
        <v>8</v>
      </c>
      <c r="K5" s="22">
        <f>IF(OR('Men''s Epée'!$A$3=1,'Men''s Epée'!$V$3=TRUE),IF(OR(J5&gt;=49,ISNUMBER(J5)=FALSE),0,VLOOKUP(J5,PointTable,K$3,TRUE)),0)</f>
        <v>0</v>
      </c>
      <c r="L5" s="21" t="s">
        <v>8</v>
      </c>
      <c r="M5" s="22">
        <f>IF(OR('Men''s Epée'!$A$3=1,'Men''s Epée'!$W$3=TRUE),IF(OR(L5&gt;=49,ISNUMBER(L5)=FALSE),0,VLOOKUP(L5,PointTable,M$3,TRUE)),0)</f>
        <v>0</v>
      </c>
      <c r="N5" s="21">
        <v>3</v>
      </c>
      <c r="O5" s="22">
        <f>IF(OR('Men''s Epée'!$A$3=1,'Men''s Epée'!$X$3=TRUE),IF(OR(N5&gt;=49,ISNUMBER(N5)=FALSE),0,VLOOKUP(N5,PointTable,O$3,TRUE)),0)</f>
        <v>850</v>
      </c>
      <c r="P5" s="23">
        <v>-924.94</v>
      </c>
      <c r="Q5" s="23"/>
      <c r="R5" s="23"/>
      <c r="S5" s="24"/>
      <c r="U5" s="25">
        <f aca="true" t="shared" si="5" ref="U5:U26">I5</f>
        <v>1000</v>
      </c>
      <c r="V5" s="25">
        <f t="shared" si="2"/>
        <v>0</v>
      </c>
      <c r="W5" s="25">
        <f t="shared" si="3"/>
        <v>0</v>
      </c>
      <c r="X5" s="25">
        <f t="shared" si="4"/>
        <v>850</v>
      </c>
      <c r="Y5" s="25">
        <f>IF(OR('Men''s Epée'!$A$3=1,P5&gt;0),ABS(P5),0)</f>
        <v>924.94</v>
      </c>
      <c r="Z5" s="25">
        <f>IF(OR('Men''s Epée'!$A$3=1,Q5&gt;0),ABS(Q5),0)</f>
        <v>0</v>
      </c>
      <c r="AA5" s="25">
        <f>IF(OR('Men''s Epée'!$A$3=1,R5&gt;0),ABS(R5),0)</f>
        <v>0</v>
      </c>
      <c r="AB5" s="25">
        <f>IF(OR('Men''s Epée'!$A$3=1,S5&gt;0),ABS(S5),0)</f>
        <v>0</v>
      </c>
      <c r="AD5" s="12">
        <f>IF('Men''s Epée'!$U$3=TRUE,I5,0)</f>
        <v>0</v>
      </c>
      <c r="AE5" s="12">
        <f>IF('Men''s Epée'!$V$3=TRUE,K5,0)</f>
        <v>0</v>
      </c>
      <c r="AF5" s="12">
        <f>IF('Men''s Epée'!$W$3=TRUE,M5,0)</f>
        <v>0</v>
      </c>
      <c r="AG5" s="12">
        <f>IF('Men''s Epée'!$X$3=TRUE,O5,0)</f>
        <v>0</v>
      </c>
      <c r="AH5" s="26">
        <f aca="true" t="shared" si="6" ref="AH5:AK26">MAX(P5,0)</f>
        <v>0</v>
      </c>
      <c r="AI5" s="26">
        <f t="shared" si="6"/>
        <v>0</v>
      </c>
      <c r="AJ5" s="26">
        <f t="shared" si="6"/>
        <v>0</v>
      </c>
      <c r="AK5" s="26">
        <f t="shared" si="6"/>
        <v>0</v>
      </c>
      <c r="AL5" s="12">
        <f aca="true" t="shared" si="7" ref="AL5:AL26">LARGE(AD5:AK5,1)+LARGE(AD5:AK5,2)+F5</f>
        <v>0</v>
      </c>
      <c r="AM5" s="43"/>
    </row>
    <row r="6" spans="1:39" ht="13.5">
      <c r="A6" s="16" t="str">
        <f t="shared" si="0"/>
        <v>3</v>
      </c>
      <c r="B6" s="16">
        <f t="shared" si="1"/>
      </c>
      <c r="C6" s="17" t="s">
        <v>37</v>
      </c>
      <c r="D6" s="18">
        <v>1971</v>
      </c>
      <c r="E6" s="19">
        <f>ROUND(F6+IF('Men''s Epée'!$A$3=1,G6,0)+LARGE($U6:$AB6,1)+LARGE($U6:$AB6,2),0)</f>
        <v>2195</v>
      </c>
      <c r="F6" s="20"/>
      <c r="G6" s="21">
        <v>630</v>
      </c>
      <c r="H6" s="21">
        <v>7</v>
      </c>
      <c r="I6" s="22">
        <f>IF(OR('Men''s Epée'!$A$3=1,'Men''s Epée'!$U$3=TRUE),IF(OR(H6&gt;=49,ISNUMBER(H6)=FALSE),0,VLOOKUP(H6,PointTable,I$3,TRUE)),0)</f>
        <v>715</v>
      </c>
      <c r="J6" s="21" t="s">
        <v>8</v>
      </c>
      <c r="K6" s="22">
        <f>IF(OR('Men''s Epée'!$A$3=1,'Men''s Epée'!$V$3=TRUE),IF(OR(J6&gt;=49,ISNUMBER(J6)=FALSE),0,VLOOKUP(J6,PointTable,K$3,TRUE)),0)</f>
        <v>0</v>
      </c>
      <c r="L6" s="21" t="s">
        <v>8</v>
      </c>
      <c r="M6" s="22">
        <f>IF(OR('Men''s Epée'!$A$3=1,'Men''s Epée'!$W$3=TRUE),IF(OR(L6&gt;=49,ISNUMBER(L6)=FALSE),0,VLOOKUP(L6,PointTable,M$3,TRUE)),0)</f>
        <v>0</v>
      </c>
      <c r="N6" s="21">
        <v>3</v>
      </c>
      <c r="O6" s="22">
        <f>IF(OR('Men''s Epée'!$A$3=1,'Men''s Epée'!$X$3=TRUE),IF(OR(N6&gt;=49,ISNUMBER(N6)=FALSE),0,VLOOKUP(N6,PointTable,O$3,TRUE)),0)</f>
        <v>850</v>
      </c>
      <c r="P6" s="23">
        <v>-492.88</v>
      </c>
      <c r="Q6" s="23"/>
      <c r="R6" s="23"/>
      <c r="S6" s="24"/>
      <c r="U6" s="25">
        <f t="shared" si="5"/>
        <v>715</v>
      </c>
      <c r="V6" s="25">
        <f t="shared" si="2"/>
        <v>0</v>
      </c>
      <c r="W6" s="25">
        <f t="shared" si="3"/>
        <v>0</v>
      </c>
      <c r="X6" s="25">
        <f t="shared" si="4"/>
        <v>850</v>
      </c>
      <c r="Y6" s="25">
        <f>IF(OR('Men''s Epée'!$A$3=1,P6&gt;0),ABS(P6),0)</f>
        <v>492.88</v>
      </c>
      <c r="Z6" s="25">
        <f>IF(OR('Men''s Epée'!$A$3=1,Q6&gt;0),ABS(Q6),0)</f>
        <v>0</v>
      </c>
      <c r="AA6" s="25">
        <f>IF(OR('Men''s Epée'!$A$3=1,R6&gt;0),ABS(R6),0)</f>
        <v>0</v>
      </c>
      <c r="AB6" s="25">
        <f>IF(OR('Men''s Epée'!$A$3=1,S6&gt;0),ABS(S6),0)</f>
        <v>0</v>
      </c>
      <c r="AD6" s="12">
        <f>IF('Men''s Epée'!$U$3=TRUE,I6,0)</f>
        <v>0</v>
      </c>
      <c r="AE6" s="12">
        <f>IF('Men''s Epée'!$V$3=TRUE,K6,0)</f>
        <v>0</v>
      </c>
      <c r="AF6" s="12">
        <f>IF('Men''s Epée'!$W$3=TRUE,M6,0)</f>
        <v>0</v>
      </c>
      <c r="AG6" s="12">
        <f>IF('Men''s Epée'!$X$3=TRUE,O6,0)</f>
        <v>0</v>
      </c>
      <c r="AH6" s="26">
        <f t="shared" si="6"/>
        <v>0</v>
      </c>
      <c r="AI6" s="26">
        <f t="shared" si="6"/>
        <v>0</v>
      </c>
      <c r="AJ6" s="26">
        <f t="shared" si="6"/>
        <v>0</v>
      </c>
      <c r="AK6" s="26">
        <f t="shared" si="6"/>
        <v>0</v>
      </c>
      <c r="AL6" s="12">
        <f t="shared" si="7"/>
        <v>0</v>
      </c>
      <c r="AM6" s="43"/>
    </row>
    <row r="7" spans="1:39" ht="13.5">
      <c r="A7" s="16" t="str">
        <f t="shared" si="0"/>
        <v>4</v>
      </c>
      <c r="B7" s="16">
        <f t="shared" si="1"/>
      </c>
      <c r="C7" s="17" t="s">
        <v>40</v>
      </c>
      <c r="D7" s="18">
        <v>1979</v>
      </c>
      <c r="E7" s="19">
        <f>ROUND(F7+IF('Men''s Epée'!$A$3=1,G7,0)+LARGE($U7:$AB7,1)+LARGE($U7:$AB7,2),0)</f>
        <v>2108</v>
      </c>
      <c r="F7" s="20"/>
      <c r="G7" s="21">
        <v>432.92</v>
      </c>
      <c r="H7" s="21">
        <v>5</v>
      </c>
      <c r="I7" s="22">
        <f>IF(OR('Men''s Epée'!$A$3=1,'Men''s Epée'!$U$3=TRUE),IF(OR(H7&gt;=49,ISNUMBER(H7)=FALSE),0,VLOOKUP(H7,PointTable,I$3,TRUE)),0)</f>
        <v>755</v>
      </c>
      <c r="J7" s="21" t="s">
        <v>8</v>
      </c>
      <c r="K7" s="22">
        <f>IF(OR('Men''s Epée'!$A$3=1,'Men''s Epée'!$V$3=TRUE),IF(OR(J7&gt;=49,ISNUMBER(J7)=FALSE),0,VLOOKUP(J7,PointTable,K$3,TRUE)),0)</f>
        <v>0</v>
      </c>
      <c r="L7" s="21" t="s">
        <v>8</v>
      </c>
      <c r="M7" s="22">
        <f>IF(OR('Men''s Epée'!$A$3=1,'Men''s Epée'!$W$3=TRUE),IF(OR(L7&gt;=49,ISNUMBER(L7)=FALSE),0,VLOOKUP(L7,PointTable,M$3,TRUE)),0)</f>
        <v>0</v>
      </c>
      <c r="N7" s="21">
        <v>2</v>
      </c>
      <c r="O7" s="22">
        <f>IF(OR('Men''s Epée'!$A$3=1,'Men''s Epée'!$X$3=TRUE),IF(OR(N7&gt;=49,ISNUMBER(N7)=FALSE),0,VLOOKUP(N7,PointTable,O$3,TRUE)),0)</f>
        <v>920</v>
      </c>
      <c r="P7" s="23"/>
      <c r="Q7" s="23"/>
      <c r="R7" s="23"/>
      <c r="S7" s="24"/>
      <c r="U7" s="25">
        <f t="shared" si="5"/>
        <v>755</v>
      </c>
      <c r="V7" s="25">
        <f t="shared" si="2"/>
        <v>0</v>
      </c>
      <c r="W7" s="25">
        <f t="shared" si="3"/>
        <v>0</v>
      </c>
      <c r="X7" s="25">
        <f t="shared" si="4"/>
        <v>920</v>
      </c>
      <c r="Y7" s="25">
        <f>IF(OR('Men''s Epée'!$A$3=1,P7&gt;0),ABS(P7),0)</f>
        <v>0</v>
      </c>
      <c r="Z7" s="25">
        <f>IF(OR('Men''s Epée'!$A$3=1,Q7&gt;0),ABS(Q7),0)</f>
        <v>0</v>
      </c>
      <c r="AA7" s="25">
        <f>IF(OR('Men''s Epée'!$A$3=1,R7&gt;0),ABS(R7),0)</f>
        <v>0</v>
      </c>
      <c r="AB7" s="25">
        <f>IF(OR('Men''s Epée'!$A$3=1,S7&gt;0),ABS(S7),0)</f>
        <v>0</v>
      </c>
      <c r="AD7" s="12">
        <f>IF('Men''s Epée'!$U$3=TRUE,I7,0)</f>
        <v>0</v>
      </c>
      <c r="AE7" s="12">
        <f>IF('Men''s Epée'!$V$3=TRUE,K7,0)</f>
        <v>0</v>
      </c>
      <c r="AF7" s="12">
        <f>IF('Men''s Epée'!$W$3=TRUE,M7,0)</f>
        <v>0</v>
      </c>
      <c r="AG7" s="12">
        <f>IF('Men''s Epée'!$X$3=TRUE,O7,0)</f>
        <v>0</v>
      </c>
      <c r="AH7" s="26">
        <f t="shared" si="6"/>
        <v>0</v>
      </c>
      <c r="AI7" s="26">
        <f t="shared" si="6"/>
        <v>0</v>
      </c>
      <c r="AJ7" s="26">
        <f t="shared" si="6"/>
        <v>0</v>
      </c>
      <c r="AK7" s="26">
        <f t="shared" si="6"/>
        <v>0</v>
      </c>
      <c r="AL7" s="12">
        <f t="shared" si="7"/>
        <v>0</v>
      </c>
      <c r="AM7" s="43"/>
    </row>
    <row r="8" spans="1:39" ht="13.5">
      <c r="A8" s="16" t="str">
        <f t="shared" si="0"/>
        <v>5</v>
      </c>
      <c r="B8" s="16">
        <f t="shared" si="1"/>
      </c>
      <c r="C8" s="17" t="s">
        <v>183</v>
      </c>
      <c r="D8" s="18">
        <v>1975</v>
      </c>
      <c r="E8" s="19">
        <f>ROUND(F8+IF('Men''s Epée'!$A$3=1,G8,0)+LARGE($U8:$AB8,1)+LARGE($U8:$AB8,2),0)</f>
        <v>1620</v>
      </c>
      <c r="F8" s="20"/>
      <c r="G8" s="21"/>
      <c r="H8" s="21">
        <v>8</v>
      </c>
      <c r="I8" s="22">
        <f>IF(OR('Men''s Epée'!$A$3=1,'Men''s Epée'!$U$3=TRUE),IF(OR(H8&gt;=49,ISNUMBER(H8)=FALSE),0,VLOOKUP(H8,PointTable,I$3,TRUE)),0)</f>
        <v>695</v>
      </c>
      <c r="J8" s="21" t="s">
        <v>8</v>
      </c>
      <c r="K8" s="22">
        <f>IF(OR('Men''s Epée'!$A$3=1,'Men''s Epée'!$V$3=TRUE),IF(OR(J8&gt;=49,ISNUMBER(J8)=FALSE),0,VLOOKUP(J8,PointTable,K$3,TRUE)),0)</f>
        <v>0</v>
      </c>
      <c r="L8" s="21">
        <v>2</v>
      </c>
      <c r="M8" s="22">
        <f>IF(OR('Men''s Epée'!$A$3=1,'Men''s Epée'!$W$3=TRUE),IF(OR(L8&gt;=49,ISNUMBER(L8)=FALSE),0,VLOOKUP(L8,PointTable,M$3,TRUE)),0)</f>
        <v>925</v>
      </c>
      <c r="N8" s="21">
        <v>8</v>
      </c>
      <c r="O8" s="22">
        <f>IF(OR('Men''s Epée'!$A$3=1,'Men''s Epée'!$X$3=TRUE),IF(OR(N8&gt;=49,ISNUMBER(N8)=FALSE),0,VLOOKUP(N8,PointTable,O$3,TRUE)),0)</f>
        <v>685</v>
      </c>
      <c r="P8" s="23">
        <v>-529.82</v>
      </c>
      <c r="Q8" s="23"/>
      <c r="R8" s="23"/>
      <c r="S8" s="24"/>
      <c r="U8" s="25">
        <f t="shared" si="5"/>
        <v>695</v>
      </c>
      <c r="V8" s="25">
        <f t="shared" si="2"/>
        <v>0</v>
      </c>
      <c r="W8" s="25">
        <f t="shared" si="3"/>
        <v>925</v>
      </c>
      <c r="X8" s="25">
        <f t="shared" si="4"/>
        <v>685</v>
      </c>
      <c r="Y8" s="25">
        <f>IF(OR('Men''s Epée'!$A$3=1,P8&gt;0),ABS(P8),0)</f>
        <v>529.82</v>
      </c>
      <c r="Z8" s="25">
        <f>IF(OR('Men''s Epée'!$A$3=1,Q8&gt;0),ABS(Q8),0)</f>
        <v>0</v>
      </c>
      <c r="AA8" s="25">
        <f>IF(OR('Men''s Epée'!$A$3=1,R8&gt;0),ABS(R8),0)</f>
        <v>0</v>
      </c>
      <c r="AB8" s="25">
        <f>IF(OR('Men''s Epée'!$A$3=1,S8&gt;0),ABS(S8),0)</f>
        <v>0</v>
      </c>
      <c r="AD8" s="12">
        <f>IF('Men''s Epée'!$U$3=TRUE,I8,0)</f>
        <v>0</v>
      </c>
      <c r="AE8" s="12">
        <f>IF('Men''s Epée'!$V$3=TRUE,K8,0)</f>
        <v>0</v>
      </c>
      <c r="AF8" s="12">
        <f>IF('Men''s Epée'!$W$3=TRUE,M8,0)</f>
        <v>0</v>
      </c>
      <c r="AG8" s="12">
        <f>IF('Men''s Epée'!$X$3=TRUE,O8,0)</f>
        <v>0</v>
      </c>
      <c r="AH8" s="26">
        <f t="shared" si="6"/>
        <v>0</v>
      </c>
      <c r="AI8" s="26">
        <f t="shared" si="6"/>
        <v>0</v>
      </c>
      <c r="AJ8" s="26">
        <f t="shared" si="6"/>
        <v>0</v>
      </c>
      <c r="AK8" s="26">
        <f t="shared" si="6"/>
        <v>0</v>
      </c>
      <c r="AL8" s="12">
        <f t="shared" si="7"/>
        <v>0</v>
      </c>
      <c r="AM8" s="43"/>
    </row>
    <row r="9" spans="1:39" ht="13.5">
      <c r="A9" s="16" t="str">
        <f t="shared" si="0"/>
        <v>6</v>
      </c>
      <c r="B9" s="16" t="str">
        <f t="shared" si="1"/>
        <v>#</v>
      </c>
      <c r="C9" s="17" t="s">
        <v>49</v>
      </c>
      <c r="D9" s="18">
        <v>1983</v>
      </c>
      <c r="E9" s="19">
        <f>ROUND(F9+IF('Men''s Epée'!$A$3=1,G9,0)+LARGE($U9:$AB9,1)+LARGE($U9:$AB9,2),0)</f>
        <v>1555</v>
      </c>
      <c r="F9" s="20"/>
      <c r="G9" s="21"/>
      <c r="H9" s="21">
        <v>3</v>
      </c>
      <c r="I9" s="22">
        <f>IF(OR('Men''s Epée'!$A$3=1,'Men''s Epée'!$U$3=TRUE),IF(OR(H9&gt;=49,ISNUMBER(H9)=FALSE),0,VLOOKUP(H9,PointTable,I$3,TRUE)),0)</f>
        <v>840</v>
      </c>
      <c r="J9" s="21">
        <v>7</v>
      </c>
      <c r="K9" s="22">
        <f>IF(OR('Men''s Epée'!$A$3=1,'Men''s Epée'!$V$3=TRUE),IF(OR(J9&gt;=49,ISNUMBER(J9)=FALSE),0,VLOOKUP(J9,PointTable,K$3,TRUE)),0)</f>
        <v>715</v>
      </c>
      <c r="L9" s="21" t="s">
        <v>8</v>
      </c>
      <c r="M9" s="22">
        <f>IF(OR('Men''s Epée'!$A$3=1,'Men''s Epée'!$W$3=TRUE),IF(OR(L9&gt;=49,ISNUMBER(L9)=FALSE),0,VLOOKUP(L9,PointTable,M$3,TRUE)),0)</f>
        <v>0</v>
      </c>
      <c r="N9" s="21">
        <v>6</v>
      </c>
      <c r="O9" s="22">
        <f>IF(OR('Men''s Epée'!$A$3=1,'Men''s Epée'!$X$3=TRUE),IF(OR(N9&gt;=49,ISNUMBER(N9)=FALSE),0,VLOOKUP(N9,PointTable,O$3,TRUE)),0)</f>
        <v>695</v>
      </c>
      <c r="P9" s="23">
        <v>-99.64</v>
      </c>
      <c r="Q9" s="23"/>
      <c r="R9" s="23"/>
      <c r="S9" s="24"/>
      <c r="U9" s="25">
        <f t="shared" si="5"/>
        <v>840</v>
      </c>
      <c r="V9" s="25">
        <f t="shared" si="2"/>
        <v>715</v>
      </c>
      <c r="W9" s="25">
        <f t="shared" si="3"/>
        <v>0</v>
      </c>
      <c r="X9" s="25">
        <f t="shared" si="4"/>
        <v>695</v>
      </c>
      <c r="Y9" s="25">
        <f>IF(OR('Men''s Epée'!$A$3=1,P9&gt;0),ABS(P9),0)</f>
        <v>99.64</v>
      </c>
      <c r="Z9" s="25">
        <f>IF(OR('Men''s Epée'!$A$3=1,Q9&gt;0),ABS(Q9),0)</f>
        <v>0</v>
      </c>
      <c r="AA9" s="25">
        <f>IF(OR('Men''s Epée'!$A$3=1,R9&gt;0),ABS(R9),0)</f>
        <v>0</v>
      </c>
      <c r="AB9" s="25">
        <f>IF(OR('Men''s Epée'!$A$3=1,S9&gt;0),ABS(S9),0)</f>
        <v>0</v>
      </c>
      <c r="AD9" s="12">
        <f>IF('Men''s Epée'!$U$3=TRUE,I9,0)</f>
        <v>0</v>
      </c>
      <c r="AE9" s="12">
        <f>IF('Men''s Epée'!$V$3=TRUE,K9,0)</f>
        <v>0</v>
      </c>
      <c r="AF9" s="12">
        <f>IF('Men''s Epée'!$W$3=TRUE,M9,0)</f>
        <v>0</v>
      </c>
      <c r="AG9" s="12">
        <f>IF('Men''s Epée'!$X$3=TRUE,O9,0)</f>
        <v>0</v>
      </c>
      <c r="AH9" s="26">
        <f t="shared" si="6"/>
        <v>0</v>
      </c>
      <c r="AI9" s="26">
        <f t="shared" si="6"/>
        <v>0</v>
      </c>
      <c r="AJ9" s="26">
        <f t="shared" si="6"/>
        <v>0</v>
      </c>
      <c r="AK9" s="26">
        <f t="shared" si="6"/>
        <v>0</v>
      </c>
      <c r="AL9" s="12">
        <f t="shared" si="7"/>
        <v>0</v>
      </c>
      <c r="AM9" s="43"/>
    </row>
    <row r="10" spans="1:39" ht="13.5">
      <c r="A10" s="16" t="str">
        <f t="shared" si="0"/>
        <v>7</v>
      </c>
      <c r="B10" s="16">
        <f t="shared" si="1"/>
      </c>
      <c r="C10" s="17" t="s">
        <v>42</v>
      </c>
      <c r="D10" s="18">
        <v>1978</v>
      </c>
      <c r="E10" s="19">
        <f>ROUND(F10+IF('Men''s Epée'!$A$3=1,G10,0)+LARGE($U10:$AB10,1)+LARGE($U10:$AB10,2),0)</f>
        <v>1460</v>
      </c>
      <c r="F10" s="20"/>
      <c r="G10" s="21"/>
      <c r="H10" s="21">
        <v>17</v>
      </c>
      <c r="I10" s="22">
        <f>IF(OR('Men''s Epée'!$A$3=1,'Men''s Epée'!$U$3=TRUE),IF(OR(H10&gt;=49,ISNUMBER(H10)=FALSE),0,VLOOKUP(H10,PointTable,I$3,TRUE)),0)</f>
        <v>415</v>
      </c>
      <c r="J10" s="21">
        <v>9</v>
      </c>
      <c r="K10" s="22">
        <f>IF(OR('Men''s Epée'!$A$3=1,'Men''s Epée'!$V$3=TRUE),IF(OR(J10&gt;=49,ISNUMBER(J10)=FALSE),0,VLOOKUP(J10,PointTable,K$3,TRUE)),0)</f>
        <v>620</v>
      </c>
      <c r="L10" s="21">
        <v>3</v>
      </c>
      <c r="M10" s="22">
        <f>IF(OR('Men''s Epée'!$A$3=1,'Men''s Epée'!$W$3=TRUE),IF(OR(L10&gt;=49,ISNUMBER(L10)=FALSE),0,VLOOKUP(L10,PointTable,M$3,TRUE)),0)</f>
        <v>840</v>
      </c>
      <c r="N10" s="21" t="s">
        <v>8</v>
      </c>
      <c r="O10" s="22">
        <f>IF(OR('Men''s Epée'!$A$3=1,'Men''s Epée'!$X$3=TRUE),IF(OR(N10&gt;=49,ISNUMBER(N10)=FALSE),0,VLOOKUP(N10,PointTable,O$3,TRUE)),0)</f>
        <v>0</v>
      </c>
      <c r="P10" s="23"/>
      <c r="Q10" s="23"/>
      <c r="R10" s="23"/>
      <c r="S10" s="24"/>
      <c r="U10" s="25">
        <f t="shared" si="5"/>
        <v>415</v>
      </c>
      <c r="V10" s="25">
        <f t="shared" si="2"/>
        <v>620</v>
      </c>
      <c r="W10" s="25">
        <f t="shared" si="3"/>
        <v>840</v>
      </c>
      <c r="X10" s="25">
        <f t="shared" si="4"/>
        <v>0</v>
      </c>
      <c r="Y10" s="25">
        <f>IF(OR('Men''s Epée'!$A$3=1,P10&gt;0),ABS(P10),0)</f>
        <v>0</v>
      </c>
      <c r="Z10" s="25">
        <f>IF(OR('Men''s Epée'!$A$3=1,Q10&gt;0),ABS(Q10),0)</f>
        <v>0</v>
      </c>
      <c r="AA10" s="25">
        <f>IF(OR('Men''s Epée'!$A$3=1,R10&gt;0),ABS(R10),0)</f>
        <v>0</v>
      </c>
      <c r="AB10" s="25">
        <f>IF(OR('Men''s Epée'!$A$3=1,S10&gt;0),ABS(S10),0)</f>
        <v>0</v>
      </c>
      <c r="AD10" s="12">
        <f>IF('Men''s Epée'!$U$3=TRUE,I10,0)</f>
        <v>0</v>
      </c>
      <c r="AE10" s="12">
        <f>IF('Men''s Epée'!$V$3=TRUE,K10,0)</f>
        <v>0</v>
      </c>
      <c r="AF10" s="12">
        <f>IF('Men''s Epée'!$W$3=TRUE,M10,0)</f>
        <v>0</v>
      </c>
      <c r="AG10" s="12">
        <f>IF('Men''s Epée'!$X$3=TRUE,O10,0)</f>
        <v>0</v>
      </c>
      <c r="AH10" s="26">
        <f t="shared" si="6"/>
        <v>0</v>
      </c>
      <c r="AI10" s="26">
        <f t="shared" si="6"/>
        <v>0</v>
      </c>
      <c r="AJ10" s="26">
        <f t="shared" si="6"/>
        <v>0</v>
      </c>
      <c r="AK10" s="26">
        <f t="shared" si="6"/>
        <v>0</v>
      </c>
      <c r="AL10" s="12">
        <f t="shared" si="7"/>
        <v>0</v>
      </c>
      <c r="AM10" s="43"/>
    </row>
    <row r="11" spans="1:39" ht="13.5">
      <c r="A11" s="16" t="str">
        <f t="shared" si="0"/>
        <v>8</v>
      </c>
      <c r="B11" s="16">
        <f t="shared" si="1"/>
      </c>
      <c r="C11" s="17" t="s">
        <v>48</v>
      </c>
      <c r="D11" s="18">
        <v>1978</v>
      </c>
      <c r="E11" s="19">
        <f>ROUND(F11+IF('Men''s Epée'!$A$3=1,G11,0)+LARGE($U11:$AB11,1)+LARGE($U11:$AB11,2),0)</f>
        <v>1430</v>
      </c>
      <c r="F11" s="20"/>
      <c r="G11" s="21"/>
      <c r="H11" s="21">
        <v>6</v>
      </c>
      <c r="I11" s="22">
        <f>IF(OR('Men''s Epée'!$A$3=1,'Men''s Epée'!$U$3=TRUE),IF(OR(H11&gt;=49,ISNUMBER(H11)=FALSE),0,VLOOKUP(H11,PointTable,I$3,TRUE)),0)</f>
        <v>735</v>
      </c>
      <c r="J11" s="21">
        <v>29</v>
      </c>
      <c r="K11" s="22">
        <f>IF(OR('Men''s Epée'!$A$3=1,'Men''s Epée'!$V$3=TRUE),IF(OR(J11&gt;=49,ISNUMBER(J11)=FALSE),0,VLOOKUP(J11,PointTable,K$3,TRUE)),0)</f>
        <v>295</v>
      </c>
      <c r="L11" s="21">
        <v>8</v>
      </c>
      <c r="M11" s="22">
        <f>IF(OR('Men''s Epée'!$A$3=1,'Men''s Epée'!$W$3=TRUE),IF(OR(L11&gt;=49,ISNUMBER(L11)=FALSE),0,VLOOKUP(L11,PointTable,M$3,TRUE)),0)</f>
        <v>695</v>
      </c>
      <c r="N11" s="21">
        <v>17</v>
      </c>
      <c r="O11" s="22">
        <f>IF(OR('Men''s Epée'!$A$3=1,'Men''s Epée'!$X$3=TRUE),IF(OR(N11&gt;=49,ISNUMBER(N11)=FALSE),0,VLOOKUP(N11,PointTable,O$3,TRUE)),0)</f>
        <v>350</v>
      </c>
      <c r="P11" s="23"/>
      <c r="Q11" s="23"/>
      <c r="R11" s="23"/>
      <c r="S11" s="24"/>
      <c r="U11" s="25">
        <f t="shared" si="5"/>
        <v>735</v>
      </c>
      <c r="V11" s="25">
        <f t="shared" si="2"/>
        <v>295</v>
      </c>
      <c r="W11" s="25">
        <f t="shared" si="3"/>
        <v>695</v>
      </c>
      <c r="X11" s="25">
        <f t="shared" si="4"/>
        <v>350</v>
      </c>
      <c r="Y11" s="25">
        <f>IF(OR('Men''s Epée'!$A$3=1,P11&gt;0),ABS(P11),0)</f>
        <v>0</v>
      </c>
      <c r="Z11" s="25">
        <f>IF(OR('Men''s Epée'!$A$3=1,Q11&gt;0),ABS(Q11),0)</f>
        <v>0</v>
      </c>
      <c r="AA11" s="25">
        <f>IF(OR('Men''s Epée'!$A$3=1,R11&gt;0),ABS(R11),0)</f>
        <v>0</v>
      </c>
      <c r="AB11" s="25">
        <f>IF(OR('Men''s Epée'!$A$3=1,S11&gt;0),ABS(S11),0)</f>
        <v>0</v>
      </c>
      <c r="AD11" s="12">
        <f>IF('Men''s Epée'!$U$3=TRUE,I11,0)</f>
        <v>0</v>
      </c>
      <c r="AE11" s="12">
        <f>IF('Men''s Epée'!$V$3=TRUE,K11,0)</f>
        <v>0</v>
      </c>
      <c r="AF11" s="12">
        <f>IF('Men''s Epée'!$W$3=TRUE,M11,0)</f>
        <v>0</v>
      </c>
      <c r="AG11" s="12">
        <f>IF('Men''s Epée'!$X$3=TRUE,O11,0)</f>
        <v>0</v>
      </c>
      <c r="AH11" s="26">
        <f t="shared" si="6"/>
        <v>0</v>
      </c>
      <c r="AI11" s="26">
        <f t="shared" si="6"/>
        <v>0</v>
      </c>
      <c r="AJ11" s="26">
        <f t="shared" si="6"/>
        <v>0</v>
      </c>
      <c r="AK11" s="26">
        <f t="shared" si="6"/>
        <v>0</v>
      </c>
      <c r="AL11" s="12">
        <f t="shared" si="7"/>
        <v>0</v>
      </c>
      <c r="AM11" s="43"/>
    </row>
    <row r="12" spans="1:39" ht="13.5">
      <c r="A12" s="16" t="str">
        <f t="shared" si="0"/>
        <v>9</v>
      </c>
      <c r="B12" s="16" t="str">
        <f t="shared" si="1"/>
        <v>#</v>
      </c>
      <c r="C12" s="17" t="s">
        <v>52</v>
      </c>
      <c r="D12" s="18">
        <v>1981</v>
      </c>
      <c r="E12" s="19">
        <f>ROUND(F12+IF('Men''s Epée'!$A$3=1,G12,0)+LARGE($U12:$AB12,1)+LARGE($U12:$AB12,2),0)</f>
        <v>1405</v>
      </c>
      <c r="F12" s="20"/>
      <c r="G12" s="21"/>
      <c r="H12" s="21">
        <v>23</v>
      </c>
      <c r="I12" s="22">
        <f>IF(OR('Men''s Epée'!$A$3=1,'Men''s Epée'!$U$3=TRUE),IF(OR(H12&gt;=49,ISNUMBER(H12)=FALSE),0,VLOOKUP(H12,PointTable,I$3,TRUE)),0)</f>
        <v>385</v>
      </c>
      <c r="J12" s="21">
        <v>12</v>
      </c>
      <c r="K12" s="22">
        <f>IF(OR('Men''s Epée'!$A$3=1,'Men''s Epée'!$V$3=TRUE),IF(OR(J12&gt;=49,ISNUMBER(J12)=FALSE),0,VLOOKUP(J12,PointTable,K$3,TRUE)),0)</f>
        <v>575</v>
      </c>
      <c r="L12" s="21">
        <v>7</v>
      </c>
      <c r="M12" s="22">
        <f>IF(OR('Men''s Epée'!$A$3=1,'Men''s Epée'!$W$3=TRUE),IF(OR(L12&gt;=49,ISNUMBER(L12)=FALSE),0,VLOOKUP(L12,PointTable,M$3,TRUE)),0)</f>
        <v>715</v>
      </c>
      <c r="N12" s="21">
        <v>7</v>
      </c>
      <c r="O12" s="22">
        <f>IF(OR('Men''s Epée'!$A$3=1,'Men''s Epée'!$X$3=TRUE),IF(OR(N12&gt;=49,ISNUMBER(N12)=FALSE),0,VLOOKUP(N12,PointTable,O$3,TRUE)),0)</f>
        <v>690</v>
      </c>
      <c r="P12" s="23">
        <v>-130.66</v>
      </c>
      <c r="Q12" s="23"/>
      <c r="R12" s="23"/>
      <c r="S12" s="24"/>
      <c r="U12" s="25">
        <f t="shared" si="5"/>
        <v>385</v>
      </c>
      <c r="V12" s="25">
        <f t="shared" si="2"/>
        <v>575</v>
      </c>
      <c r="W12" s="25">
        <f t="shared" si="3"/>
        <v>715</v>
      </c>
      <c r="X12" s="25">
        <f t="shared" si="4"/>
        <v>690</v>
      </c>
      <c r="Y12" s="25">
        <f>IF(OR('Men''s Epée'!$A$3=1,P12&gt;0),ABS(P12),0)</f>
        <v>130.66</v>
      </c>
      <c r="Z12" s="25">
        <f>IF(OR('Men''s Epée'!$A$3=1,Q12&gt;0),ABS(Q12),0)</f>
        <v>0</v>
      </c>
      <c r="AA12" s="25">
        <f>IF(OR('Men''s Epée'!$A$3=1,R12&gt;0),ABS(R12),0)</f>
        <v>0</v>
      </c>
      <c r="AB12" s="25">
        <f>IF(OR('Men''s Epée'!$A$3=1,S12&gt;0),ABS(S12),0)</f>
        <v>0</v>
      </c>
      <c r="AD12" s="12">
        <f>IF('Men''s Epée'!$U$3=TRUE,I12,0)</f>
        <v>0</v>
      </c>
      <c r="AE12" s="12">
        <f>IF('Men''s Epée'!$V$3=TRUE,K12,0)</f>
        <v>0</v>
      </c>
      <c r="AF12" s="12">
        <f>IF('Men''s Epée'!$W$3=TRUE,M12,0)</f>
        <v>0</v>
      </c>
      <c r="AG12" s="12">
        <f>IF('Men''s Epée'!$X$3=TRUE,O12,0)</f>
        <v>0</v>
      </c>
      <c r="AH12" s="26">
        <f t="shared" si="6"/>
        <v>0</v>
      </c>
      <c r="AI12" s="26">
        <f t="shared" si="6"/>
        <v>0</v>
      </c>
      <c r="AJ12" s="26">
        <f t="shared" si="6"/>
        <v>0</v>
      </c>
      <c r="AK12" s="26">
        <f t="shared" si="6"/>
        <v>0</v>
      </c>
      <c r="AL12" s="12">
        <f t="shared" si="7"/>
        <v>0</v>
      </c>
      <c r="AM12" s="43"/>
    </row>
    <row r="13" spans="1:39" ht="13.5">
      <c r="A13" s="16" t="str">
        <f t="shared" si="0"/>
        <v>10</v>
      </c>
      <c r="B13" s="16" t="str">
        <f t="shared" si="1"/>
        <v>#</v>
      </c>
      <c r="C13" s="17" t="s">
        <v>297</v>
      </c>
      <c r="D13" s="18">
        <v>1983</v>
      </c>
      <c r="E13" s="19">
        <f>ROUND(F13+IF('Men''s Epée'!$A$3=1,G13,0)+LARGE($U13:$AB13,1)+LARGE($U13:$AB13,2),0)</f>
        <v>1375</v>
      </c>
      <c r="F13" s="20"/>
      <c r="G13" s="21"/>
      <c r="H13" s="21">
        <v>18</v>
      </c>
      <c r="I13" s="22">
        <f>IF(OR('Men''s Epée'!$A$3=1,'Men''s Epée'!$U$3=TRUE),IF(OR(H13&gt;=49,ISNUMBER(H13)=FALSE),0,VLOOKUP(H13,PointTable,I$3,TRUE)),0)</f>
        <v>410</v>
      </c>
      <c r="J13" s="21" t="s">
        <v>8</v>
      </c>
      <c r="K13" s="22">
        <f>IF(OR('Men''s Epée'!$A$3=1,'Men''s Epée'!$V$3=TRUE),IF(OR(J13&gt;=49,ISNUMBER(J13)=FALSE),0,VLOOKUP(J13,PointTable,K$3,TRUE)),0)</f>
        <v>0</v>
      </c>
      <c r="L13" s="21">
        <v>3</v>
      </c>
      <c r="M13" s="22">
        <f>IF(OR('Men''s Epée'!$A$3=1,'Men''s Epée'!$W$3=TRUE),IF(OR(L13&gt;=49,ISNUMBER(L13)=FALSE),0,VLOOKUP(L13,PointTable,M$3,TRUE)),0)</f>
        <v>840</v>
      </c>
      <c r="N13" s="21">
        <v>9</v>
      </c>
      <c r="O13" s="22">
        <f>IF(OR('Men''s Epée'!$A$3=1,'Men''s Epée'!$X$3=TRUE),IF(OR(N13&gt;=49,ISNUMBER(N13)=FALSE),0,VLOOKUP(N13,PointTable,O$3,TRUE)),0)</f>
        <v>535</v>
      </c>
      <c r="P13" s="23">
        <v>-94</v>
      </c>
      <c r="Q13" s="23"/>
      <c r="R13" s="23"/>
      <c r="S13" s="24"/>
      <c r="U13" s="25">
        <f t="shared" si="5"/>
        <v>410</v>
      </c>
      <c r="V13" s="25">
        <f t="shared" si="2"/>
        <v>0</v>
      </c>
      <c r="W13" s="25">
        <f t="shared" si="3"/>
        <v>840</v>
      </c>
      <c r="X13" s="25">
        <f t="shared" si="4"/>
        <v>535</v>
      </c>
      <c r="Y13" s="25">
        <f>IF(OR('Men''s Epée'!$A$3=1,P13&gt;0),ABS(P13),0)</f>
        <v>94</v>
      </c>
      <c r="Z13" s="25">
        <f>IF(OR('Men''s Epée'!$A$3=1,Q13&gt;0),ABS(Q13),0)</f>
        <v>0</v>
      </c>
      <c r="AA13" s="25">
        <f>IF(OR('Men''s Epée'!$A$3=1,R13&gt;0),ABS(R13),0)</f>
        <v>0</v>
      </c>
      <c r="AB13" s="25">
        <f>IF(OR('Men''s Epée'!$A$3=1,S13&gt;0),ABS(S13),0)</f>
        <v>0</v>
      </c>
      <c r="AD13" s="12">
        <f>IF('Men''s Epée'!$U$3=TRUE,I13,0)</f>
        <v>0</v>
      </c>
      <c r="AE13" s="12">
        <f>IF('Men''s Epée'!$V$3=TRUE,K13,0)</f>
        <v>0</v>
      </c>
      <c r="AF13" s="12">
        <f>IF('Men''s Epée'!$W$3=TRUE,M13,0)</f>
        <v>0</v>
      </c>
      <c r="AG13" s="12">
        <f>IF('Men''s Epée'!$X$3=TRUE,O13,0)</f>
        <v>0</v>
      </c>
      <c r="AH13" s="26">
        <f t="shared" si="6"/>
        <v>0</v>
      </c>
      <c r="AI13" s="26">
        <f t="shared" si="6"/>
        <v>0</v>
      </c>
      <c r="AJ13" s="26">
        <f t="shared" si="6"/>
        <v>0</v>
      </c>
      <c r="AK13" s="26">
        <f t="shared" si="6"/>
        <v>0</v>
      </c>
      <c r="AL13" s="12">
        <f t="shared" si="7"/>
        <v>0</v>
      </c>
      <c r="AM13" s="43"/>
    </row>
    <row r="14" spans="1:39" ht="13.5">
      <c r="A14" s="16" t="str">
        <f t="shared" si="0"/>
        <v>11</v>
      </c>
      <c r="B14" s="16">
        <f t="shared" si="1"/>
      </c>
      <c r="C14" s="17" t="s">
        <v>44</v>
      </c>
      <c r="D14" s="18">
        <v>1975</v>
      </c>
      <c r="E14" s="19">
        <f>ROUND(F14+IF('Men''s Epée'!$A$3=1,G14,0)+LARGE($U14:$AB14,1)+LARGE($U14:$AB14,2),0)</f>
        <v>1350</v>
      </c>
      <c r="F14" s="20"/>
      <c r="G14" s="21"/>
      <c r="H14" s="21">
        <v>14</v>
      </c>
      <c r="I14" s="22">
        <f>IF(OR('Men''s Epée'!$A$3=1,'Men''s Epée'!$U$3=TRUE),IF(OR(H14&gt;=49,ISNUMBER(H14)=FALSE),0,VLOOKUP(H14,PointTable,I$3,TRUE)),0)</f>
        <v>510</v>
      </c>
      <c r="J14" s="21">
        <v>3</v>
      </c>
      <c r="K14" s="22">
        <f>IF(OR('Men''s Epée'!$A$3=1,'Men''s Epée'!$V$3=TRUE),IF(OR(J14&gt;=49,ISNUMBER(J14)=FALSE),0,VLOOKUP(J14,PointTable,K$3,TRUE)),0)</f>
        <v>840</v>
      </c>
      <c r="L14" s="21" t="s">
        <v>8</v>
      </c>
      <c r="M14" s="22">
        <f>IF(OR('Men''s Epée'!$A$3=1,'Men''s Epée'!$W$3=TRUE),IF(OR(L14&gt;=49,ISNUMBER(L14)=FALSE),0,VLOOKUP(L14,PointTable,M$3,TRUE)),0)</f>
        <v>0</v>
      </c>
      <c r="N14" s="21" t="s">
        <v>8</v>
      </c>
      <c r="O14" s="22">
        <f>IF(OR('Men''s Epée'!$A$3=1,'Men''s Epée'!$X$3=TRUE),IF(OR(N14&gt;=49,ISNUMBER(N14)=FALSE),0,VLOOKUP(N14,PointTable,O$3,TRUE)),0)</f>
        <v>0</v>
      </c>
      <c r="P14" s="23"/>
      <c r="Q14" s="23"/>
      <c r="R14" s="23"/>
      <c r="S14" s="24"/>
      <c r="U14" s="25">
        <f t="shared" si="5"/>
        <v>510</v>
      </c>
      <c r="V14" s="25">
        <f t="shared" si="2"/>
        <v>840</v>
      </c>
      <c r="W14" s="25">
        <f t="shared" si="3"/>
        <v>0</v>
      </c>
      <c r="X14" s="25">
        <f t="shared" si="4"/>
        <v>0</v>
      </c>
      <c r="Y14" s="25">
        <f>IF(OR('Men''s Epée'!$A$3=1,P14&gt;0),ABS(P14),0)</f>
        <v>0</v>
      </c>
      <c r="Z14" s="25">
        <f>IF(OR('Men''s Epée'!$A$3=1,Q14&gt;0),ABS(Q14),0)</f>
        <v>0</v>
      </c>
      <c r="AA14" s="25">
        <f>IF(OR('Men''s Epée'!$A$3=1,R14&gt;0),ABS(R14),0)</f>
        <v>0</v>
      </c>
      <c r="AB14" s="25">
        <f>IF(OR('Men''s Epée'!$A$3=1,S14&gt;0),ABS(S14),0)</f>
        <v>0</v>
      </c>
      <c r="AD14" s="12">
        <f>IF('Men''s Epée'!$U$3=TRUE,I14,0)</f>
        <v>0</v>
      </c>
      <c r="AE14" s="12">
        <f>IF('Men''s Epée'!$V$3=TRUE,K14,0)</f>
        <v>0</v>
      </c>
      <c r="AF14" s="12">
        <f>IF('Men''s Epée'!$W$3=TRUE,M14,0)</f>
        <v>0</v>
      </c>
      <c r="AG14" s="12">
        <f>IF('Men''s Epée'!$X$3=TRUE,O14,0)</f>
        <v>0</v>
      </c>
      <c r="AH14" s="26">
        <f t="shared" si="6"/>
        <v>0</v>
      </c>
      <c r="AI14" s="26">
        <f t="shared" si="6"/>
        <v>0</v>
      </c>
      <c r="AJ14" s="26">
        <f t="shared" si="6"/>
        <v>0</v>
      </c>
      <c r="AK14" s="26">
        <f t="shared" si="6"/>
        <v>0</v>
      </c>
      <c r="AL14" s="12">
        <f t="shared" si="7"/>
        <v>0</v>
      </c>
      <c r="AM14" s="43"/>
    </row>
    <row r="15" spans="1:39" ht="13.5">
      <c r="A15" s="16" t="str">
        <f t="shared" si="0"/>
        <v>12</v>
      </c>
      <c r="B15" s="16">
        <f t="shared" si="1"/>
      </c>
      <c r="C15" s="17" t="s">
        <v>53</v>
      </c>
      <c r="D15" s="18">
        <v>1969</v>
      </c>
      <c r="E15" s="19">
        <f>ROUND(F15+IF('Men''s Epée'!$A$3=1,G15,0)+LARGE($U15:$AB15,1)+LARGE($U15:$AB15,2),0)</f>
        <v>1340</v>
      </c>
      <c r="F15" s="20"/>
      <c r="G15" s="21"/>
      <c r="H15" s="21">
        <v>10</v>
      </c>
      <c r="I15" s="22">
        <f>IF(OR('Men''s Epée'!$A$3=1,'Men''s Epée'!$U$3=TRUE),IF(OR(H15&gt;=49,ISNUMBER(H15)=FALSE),0,VLOOKUP(H15,PointTable,I$3,TRUE)),0)</f>
        <v>605</v>
      </c>
      <c r="J15" s="21" t="s">
        <v>8</v>
      </c>
      <c r="K15" s="22">
        <f>IF(OR('Men''s Epée'!$A$3=1,'Men''s Epée'!$V$3=TRUE),IF(OR(J15&gt;=49,ISNUMBER(J15)=FALSE),0,VLOOKUP(J15,PointTable,K$3,TRUE)),0)</f>
        <v>0</v>
      </c>
      <c r="L15" s="21">
        <v>6</v>
      </c>
      <c r="M15" s="22">
        <f>IF(OR('Men''s Epée'!$A$3=1,'Men''s Epée'!$W$3=TRUE),IF(OR(L15&gt;=49,ISNUMBER(L15)=FALSE),0,VLOOKUP(L15,PointTable,M$3,TRUE)),0)</f>
        <v>735</v>
      </c>
      <c r="N15" s="21">
        <v>19</v>
      </c>
      <c r="O15" s="22">
        <f>IF(OR('Men''s Epée'!$A$3=1,'Men''s Epée'!$X$3=TRUE),IF(OR(N15&gt;=49,ISNUMBER(N15)=FALSE),0,VLOOKUP(N15,PointTable,O$3,TRUE)),0)</f>
        <v>346</v>
      </c>
      <c r="P15" s="23"/>
      <c r="Q15" s="23"/>
      <c r="R15" s="23"/>
      <c r="S15" s="24"/>
      <c r="U15" s="25">
        <f t="shared" si="5"/>
        <v>605</v>
      </c>
      <c r="V15" s="25">
        <f t="shared" si="2"/>
        <v>0</v>
      </c>
      <c r="W15" s="25">
        <f t="shared" si="3"/>
        <v>735</v>
      </c>
      <c r="X15" s="25">
        <f t="shared" si="4"/>
        <v>346</v>
      </c>
      <c r="Y15" s="25">
        <f>IF(OR('Men''s Epée'!$A$3=1,P15&gt;0),ABS(P15),0)</f>
        <v>0</v>
      </c>
      <c r="Z15" s="25">
        <f>IF(OR('Men''s Epée'!$A$3=1,Q15&gt;0),ABS(Q15),0)</f>
        <v>0</v>
      </c>
      <c r="AA15" s="25">
        <f>IF(OR('Men''s Epée'!$A$3=1,R15&gt;0),ABS(R15),0)</f>
        <v>0</v>
      </c>
      <c r="AB15" s="25">
        <f>IF(OR('Men''s Epée'!$A$3=1,S15&gt;0),ABS(S15),0)</f>
        <v>0</v>
      </c>
      <c r="AD15" s="12">
        <f>IF('Men''s Epée'!$U$3=TRUE,I15,0)</f>
        <v>0</v>
      </c>
      <c r="AE15" s="12">
        <f>IF('Men''s Epée'!$V$3=TRUE,K15,0)</f>
        <v>0</v>
      </c>
      <c r="AF15" s="12">
        <f>IF('Men''s Epée'!$W$3=TRUE,M15,0)</f>
        <v>0</v>
      </c>
      <c r="AG15" s="12">
        <f>IF('Men''s Epée'!$X$3=TRUE,O15,0)</f>
        <v>0</v>
      </c>
      <c r="AH15" s="26">
        <f t="shared" si="6"/>
        <v>0</v>
      </c>
      <c r="AI15" s="26">
        <f t="shared" si="6"/>
        <v>0</v>
      </c>
      <c r="AJ15" s="26">
        <f t="shared" si="6"/>
        <v>0</v>
      </c>
      <c r="AK15" s="26">
        <f t="shared" si="6"/>
        <v>0</v>
      </c>
      <c r="AL15" s="12">
        <f t="shared" si="7"/>
        <v>0</v>
      </c>
      <c r="AM15" s="43"/>
    </row>
    <row r="16" spans="1:39" ht="13.5">
      <c r="A16" s="16" t="str">
        <f t="shared" si="0"/>
        <v>13</v>
      </c>
      <c r="B16" s="16">
        <f t="shared" si="1"/>
      </c>
      <c r="C16" s="17" t="s">
        <v>388</v>
      </c>
      <c r="D16" s="18">
        <v>1973</v>
      </c>
      <c r="E16" s="19">
        <f>ROUND(F16+IF('Men''s Epée'!$A$3=1,G16,0)+LARGE($U16:$AB16,1)+LARGE($U16:$AB16,2),0)</f>
        <v>1305</v>
      </c>
      <c r="F16" s="20"/>
      <c r="G16" s="21"/>
      <c r="H16" s="21">
        <v>31</v>
      </c>
      <c r="I16" s="22">
        <f>IF(OR('Men''s Epée'!$A$3=1,'Men''s Epée'!$U$3=TRUE),IF(OR(H16&gt;=49,ISNUMBER(H16)=FALSE),0,VLOOKUP(H16,PointTable,I$3,TRUE)),0)</f>
        <v>285</v>
      </c>
      <c r="J16" s="21">
        <v>23</v>
      </c>
      <c r="K16" s="22">
        <f>IF(OR('Men''s Epée'!$A$3=1,'Men''s Epée'!$V$3=TRUE),IF(OR(J16&gt;=49,ISNUMBER(J16)=FALSE),0,VLOOKUP(J16,PointTable,K$3,TRUE)),0)</f>
        <v>385</v>
      </c>
      <c r="L16" s="21">
        <v>10</v>
      </c>
      <c r="M16" s="22">
        <f>IF(OR('Men''s Epée'!$A$3=1,'Men''s Epée'!$W$3=TRUE),IF(OR(L16&gt;=49,ISNUMBER(L16)=FALSE),0,VLOOKUP(L16,PointTable,M$3,TRUE)),0)</f>
        <v>605</v>
      </c>
      <c r="N16" s="21">
        <v>5</v>
      </c>
      <c r="O16" s="22">
        <f>IF(OR('Men''s Epée'!$A$3=1,'Men''s Epée'!$X$3=TRUE),IF(OR(N16&gt;=49,ISNUMBER(N16)=FALSE),0,VLOOKUP(N16,PointTable,O$3,TRUE)),0)</f>
        <v>700</v>
      </c>
      <c r="P16" s="23"/>
      <c r="Q16" s="23"/>
      <c r="R16" s="23"/>
      <c r="S16" s="24"/>
      <c r="U16" s="25">
        <f t="shared" si="5"/>
        <v>285</v>
      </c>
      <c r="V16" s="25">
        <f t="shared" si="2"/>
        <v>385</v>
      </c>
      <c r="W16" s="25">
        <f t="shared" si="3"/>
        <v>605</v>
      </c>
      <c r="X16" s="25">
        <f t="shared" si="4"/>
        <v>700</v>
      </c>
      <c r="Y16" s="25">
        <f>IF(OR('Men''s Epée'!$A$3=1,P16&gt;0),ABS(P16),0)</f>
        <v>0</v>
      </c>
      <c r="Z16" s="25">
        <f>IF(OR('Men''s Epée'!$A$3=1,Q16&gt;0),ABS(Q16),0)</f>
        <v>0</v>
      </c>
      <c r="AA16" s="25">
        <f>IF(OR('Men''s Epée'!$A$3=1,R16&gt;0),ABS(R16),0)</f>
        <v>0</v>
      </c>
      <c r="AB16" s="25">
        <f>IF(OR('Men''s Epée'!$A$3=1,S16&gt;0),ABS(S16),0)</f>
        <v>0</v>
      </c>
      <c r="AD16" s="12">
        <f>IF('Men''s Epée'!$U$3=TRUE,I16,0)</f>
        <v>0</v>
      </c>
      <c r="AE16" s="12">
        <f>IF('Men''s Epée'!$V$3=TRUE,K16,0)</f>
        <v>0</v>
      </c>
      <c r="AF16" s="12">
        <f>IF('Men''s Epée'!$W$3=TRUE,M16,0)</f>
        <v>0</v>
      </c>
      <c r="AG16" s="12">
        <f>IF('Men''s Epée'!$X$3=TRUE,O16,0)</f>
        <v>0</v>
      </c>
      <c r="AH16" s="26">
        <f t="shared" si="6"/>
        <v>0</v>
      </c>
      <c r="AI16" s="26">
        <f t="shared" si="6"/>
        <v>0</v>
      </c>
      <c r="AJ16" s="26">
        <f t="shared" si="6"/>
        <v>0</v>
      </c>
      <c r="AK16" s="26">
        <f t="shared" si="6"/>
        <v>0</v>
      </c>
      <c r="AL16" s="12">
        <f t="shared" si="7"/>
        <v>0</v>
      </c>
      <c r="AM16" s="43"/>
    </row>
    <row r="17" spans="1:39" ht="13.5">
      <c r="A17" s="16" t="str">
        <f t="shared" si="0"/>
        <v>14</v>
      </c>
      <c r="B17" s="16" t="str">
        <f t="shared" si="1"/>
        <v>#</v>
      </c>
      <c r="C17" s="17" t="s">
        <v>56</v>
      </c>
      <c r="D17" s="18">
        <v>1981</v>
      </c>
      <c r="E17" s="19">
        <f>ROUND(F17+IF('Men''s Epée'!$A$3=1,G17,0)+LARGE($U17:$AB17,1)+LARGE($U17:$AB17,2),0)</f>
        <v>1255</v>
      </c>
      <c r="F17" s="20"/>
      <c r="G17" s="21"/>
      <c r="H17" s="21">
        <v>3</v>
      </c>
      <c r="I17" s="22">
        <f>IF(OR('Men''s Epée'!$A$3=1,'Men''s Epée'!$U$3=TRUE),IF(OR(H17&gt;=49,ISNUMBER(H17)=FALSE),0,VLOOKUP(H17,PointTable,I$3,TRUE)),0)</f>
        <v>840</v>
      </c>
      <c r="J17" s="21">
        <v>17</v>
      </c>
      <c r="K17" s="22">
        <f>IF(OR('Men''s Epée'!$A$3=1,'Men''s Epée'!$V$3=TRUE),IF(OR(J17&gt;=49,ISNUMBER(J17)=FALSE),0,VLOOKUP(J17,PointTable,K$3,TRUE)),0)</f>
        <v>415</v>
      </c>
      <c r="L17" s="21" t="s">
        <v>8</v>
      </c>
      <c r="M17" s="22">
        <f>IF(OR('Men''s Epée'!$A$3=1,'Men''s Epée'!$W$3=TRUE),IF(OR(L17&gt;=49,ISNUMBER(L17)=FALSE),0,VLOOKUP(L17,PointTable,M$3,TRUE)),0)</f>
        <v>0</v>
      </c>
      <c r="N17" s="21" t="s">
        <v>8</v>
      </c>
      <c r="O17" s="22">
        <f>IF(OR('Men''s Epée'!$A$3=1,'Men''s Epée'!$X$3=TRUE),IF(OR(N17&gt;=49,ISNUMBER(N17)=FALSE),0,VLOOKUP(N17,PointTable,O$3,TRUE)),0)</f>
        <v>0</v>
      </c>
      <c r="P17" s="23"/>
      <c r="Q17" s="23"/>
      <c r="R17" s="23"/>
      <c r="S17" s="24"/>
      <c r="U17" s="25">
        <f t="shared" si="5"/>
        <v>840</v>
      </c>
      <c r="V17" s="25">
        <f t="shared" si="2"/>
        <v>415</v>
      </c>
      <c r="W17" s="25">
        <f t="shared" si="3"/>
        <v>0</v>
      </c>
      <c r="X17" s="25">
        <f t="shared" si="4"/>
        <v>0</v>
      </c>
      <c r="Y17" s="25">
        <f>IF(OR('Men''s Epée'!$A$3=1,P17&gt;0),ABS(P17),0)</f>
        <v>0</v>
      </c>
      <c r="Z17" s="25">
        <f>IF(OR('Men''s Epée'!$A$3=1,Q17&gt;0),ABS(Q17),0)</f>
        <v>0</v>
      </c>
      <c r="AA17" s="25">
        <f>IF(OR('Men''s Epée'!$A$3=1,R17&gt;0),ABS(R17),0)</f>
        <v>0</v>
      </c>
      <c r="AB17" s="25">
        <f>IF(OR('Men''s Epée'!$A$3=1,S17&gt;0),ABS(S17),0)</f>
        <v>0</v>
      </c>
      <c r="AD17" s="12">
        <f>IF('Men''s Epée'!$U$3=TRUE,I17,0)</f>
        <v>0</v>
      </c>
      <c r="AE17" s="12">
        <f>IF('Men''s Epée'!$V$3=TRUE,K17,0)</f>
        <v>0</v>
      </c>
      <c r="AF17" s="12">
        <f>IF('Men''s Epée'!$W$3=TRUE,M17,0)</f>
        <v>0</v>
      </c>
      <c r="AG17" s="12">
        <f>IF('Men''s Epée'!$X$3=TRUE,O17,0)</f>
        <v>0</v>
      </c>
      <c r="AH17" s="26">
        <f t="shared" si="6"/>
        <v>0</v>
      </c>
      <c r="AI17" s="26">
        <f t="shared" si="6"/>
        <v>0</v>
      </c>
      <c r="AJ17" s="26">
        <f t="shared" si="6"/>
        <v>0</v>
      </c>
      <c r="AK17" s="26">
        <f t="shared" si="6"/>
        <v>0</v>
      </c>
      <c r="AL17" s="12">
        <f t="shared" si="7"/>
        <v>0</v>
      </c>
      <c r="AM17" s="43"/>
    </row>
    <row r="18" spans="1:39" ht="13.5">
      <c r="A18" s="16" t="str">
        <f t="shared" si="0"/>
        <v>15</v>
      </c>
      <c r="B18" s="16" t="str">
        <f t="shared" si="1"/>
        <v>#</v>
      </c>
      <c r="C18" s="17" t="s">
        <v>442</v>
      </c>
      <c r="D18" s="18">
        <v>1981</v>
      </c>
      <c r="E18" s="19">
        <f>ROUND(F18+IF('Men''s Epée'!$A$3=1,G18,0)+LARGE($U18:$AB18,1)+LARGE($U18:$AB18,2),0)</f>
        <v>1122</v>
      </c>
      <c r="F18" s="20"/>
      <c r="G18" s="21"/>
      <c r="H18" s="21" t="s">
        <v>8</v>
      </c>
      <c r="I18" s="22">
        <f>IF(OR('Men''s Epée'!$A$3=1,'Men''s Epée'!$U$3=TRUE),IF(OR(H18&gt;=49,ISNUMBER(H18)=FALSE),0,VLOOKUP(H18,PointTable,I$3,TRUE)),0)</f>
        <v>0</v>
      </c>
      <c r="J18" s="21" t="s">
        <v>8</v>
      </c>
      <c r="K18" s="22">
        <f>IF(OR('Men''s Epée'!$A$3=1,'Men''s Epée'!$V$3=TRUE),IF(OR(J18&gt;=49,ISNUMBER(J18)=FALSE),0,VLOOKUP(J18,PointTable,K$3,TRUE)),0)</f>
        <v>0</v>
      </c>
      <c r="L18" s="21">
        <v>9</v>
      </c>
      <c r="M18" s="22">
        <f>IF(OR('Men''s Epée'!$A$3=1,'Men''s Epée'!$W$3=TRUE),IF(OR(L18&gt;=49,ISNUMBER(L18)=FALSE),0,VLOOKUP(L18,PointTable,M$3,TRUE)),0)</f>
        <v>620</v>
      </c>
      <c r="N18" s="21">
        <v>15</v>
      </c>
      <c r="O18" s="22">
        <f>IF(OR('Men''s Epée'!$A$3=1,'Men''s Epée'!$X$3=TRUE),IF(OR(N18&gt;=49,ISNUMBER(N18)=FALSE),0,VLOOKUP(N18,PointTable,O$3,TRUE)),0)</f>
        <v>502</v>
      </c>
      <c r="P18" s="23"/>
      <c r="Q18" s="23"/>
      <c r="R18" s="23"/>
      <c r="S18" s="24"/>
      <c r="U18" s="25">
        <f t="shared" si="5"/>
        <v>0</v>
      </c>
      <c r="V18" s="25">
        <f t="shared" si="2"/>
        <v>0</v>
      </c>
      <c r="W18" s="25">
        <f t="shared" si="3"/>
        <v>620</v>
      </c>
      <c r="X18" s="25">
        <f t="shared" si="4"/>
        <v>502</v>
      </c>
      <c r="Y18" s="25">
        <f>IF(OR('Men''s Epée'!$A$3=1,P18&gt;0),ABS(P18),0)</f>
        <v>0</v>
      </c>
      <c r="Z18" s="25">
        <f>IF(OR('Men''s Epée'!$A$3=1,Q18&gt;0),ABS(Q18),0)</f>
        <v>0</v>
      </c>
      <c r="AA18" s="25">
        <f>IF(OR('Men''s Epée'!$A$3=1,R18&gt;0),ABS(R18),0)</f>
        <v>0</v>
      </c>
      <c r="AB18" s="25">
        <f>IF(OR('Men''s Epée'!$A$3=1,S18&gt;0),ABS(S18),0)</f>
        <v>0</v>
      </c>
      <c r="AD18" s="12">
        <f>IF('Men''s Epée'!$U$3=TRUE,I18,0)</f>
        <v>0</v>
      </c>
      <c r="AE18" s="12">
        <f>IF('Men''s Epée'!$V$3=TRUE,K18,0)</f>
        <v>0</v>
      </c>
      <c r="AF18" s="12">
        <f>IF('Men''s Epée'!$W$3=TRUE,M18,0)</f>
        <v>0</v>
      </c>
      <c r="AG18" s="12">
        <f>IF('Men''s Epée'!$X$3=TRUE,O18,0)</f>
        <v>0</v>
      </c>
      <c r="AH18" s="26">
        <f t="shared" si="6"/>
        <v>0</v>
      </c>
      <c r="AI18" s="26">
        <f t="shared" si="6"/>
        <v>0</v>
      </c>
      <c r="AJ18" s="26">
        <f t="shared" si="6"/>
        <v>0</v>
      </c>
      <c r="AK18" s="26">
        <f t="shared" si="6"/>
        <v>0</v>
      </c>
      <c r="AL18" s="12">
        <f t="shared" si="7"/>
        <v>0</v>
      </c>
      <c r="AM18" s="43"/>
    </row>
    <row r="19" spans="1:39" ht="13.5">
      <c r="A19" s="16" t="str">
        <f t="shared" si="0"/>
        <v>16</v>
      </c>
      <c r="B19" s="16">
        <f t="shared" si="1"/>
      </c>
      <c r="C19" s="17" t="s">
        <v>45</v>
      </c>
      <c r="D19" s="18">
        <v>1968</v>
      </c>
      <c r="E19" s="19">
        <f>ROUND(F19+IF('Men''s Epée'!$A$3=1,G19,0)+LARGE($U19:$AB19,1)+LARGE($U19:$AB19,2),0)</f>
        <v>1055</v>
      </c>
      <c r="F19" s="20"/>
      <c r="G19" s="21"/>
      <c r="H19" s="21">
        <v>12</v>
      </c>
      <c r="I19" s="22">
        <f>IF(OR('Men''s Epée'!$A$3=1,'Men''s Epée'!$U$3=TRUE),IF(OR(H19&gt;=49,ISNUMBER(H19)=FALSE),0,VLOOKUP(H19,PointTable,I$3,TRUE)),0)</f>
        <v>575</v>
      </c>
      <c r="J19" s="21">
        <v>16</v>
      </c>
      <c r="K19" s="22">
        <f>IF(OR('Men''s Epée'!$A$3=1,'Men''s Epée'!$V$3=TRUE),IF(OR(J19&gt;=49,ISNUMBER(J19)=FALSE),0,VLOOKUP(J19,PointTable,K$3,TRUE)),0)</f>
        <v>480</v>
      </c>
      <c r="L19" s="21">
        <v>24</v>
      </c>
      <c r="M19" s="22">
        <f>IF(OR('Men''s Epée'!$A$3=1,'Men''s Epée'!$W$3=TRUE),IF(OR(L19&gt;=49,ISNUMBER(L19)=FALSE),0,VLOOKUP(L19,PointTable,M$3,TRUE)),0)</f>
        <v>380</v>
      </c>
      <c r="N19" s="21">
        <v>23</v>
      </c>
      <c r="O19" s="22">
        <f>IF(OR('Men''s Epée'!$A$3=1,'Men''s Epée'!$X$3=TRUE),IF(OR(N19&gt;=49,ISNUMBER(N19)=FALSE),0,VLOOKUP(N19,PointTable,O$3,TRUE)),0)</f>
        <v>338</v>
      </c>
      <c r="P19" s="23"/>
      <c r="Q19" s="23"/>
      <c r="R19" s="23"/>
      <c r="S19" s="24"/>
      <c r="U19" s="25">
        <f t="shared" si="5"/>
        <v>575</v>
      </c>
      <c r="V19" s="25">
        <f t="shared" si="2"/>
        <v>480</v>
      </c>
      <c r="W19" s="25">
        <f t="shared" si="3"/>
        <v>380</v>
      </c>
      <c r="X19" s="25">
        <f t="shared" si="4"/>
        <v>338</v>
      </c>
      <c r="Y19" s="25">
        <f>IF(OR('Men''s Epée'!$A$3=1,P19&gt;0),ABS(P19),0)</f>
        <v>0</v>
      </c>
      <c r="Z19" s="25">
        <f>IF(OR('Men''s Epée'!$A$3=1,Q19&gt;0),ABS(Q19),0)</f>
        <v>0</v>
      </c>
      <c r="AA19" s="25">
        <f>IF(OR('Men''s Epée'!$A$3=1,R19&gt;0),ABS(R19),0)</f>
        <v>0</v>
      </c>
      <c r="AB19" s="25">
        <f>IF(OR('Men''s Epée'!$A$3=1,S19&gt;0),ABS(S19),0)</f>
        <v>0</v>
      </c>
      <c r="AD19" s="12">
        <f>IF('Men''s Epée'!$U$3=TRUE,I19,0)</f>
        <v>0</v>
      </c>
      <c r="AE19" s="12">
        <f>IF('Men''s Epée'!$V$3=TRUE,K19,0)</f>
        <v>0</v>
      </c>
      <c r="AF19" s="12">
        <f>IF('Men''s Epée'!$W$3=TRUE,M19,0)</f>
        <v>0</v>
      </c>
      <c r="AG19" s="12">
        <f>IF('Men''s Epée'!$X$3=TRUE,O19,0)</f>
        <v>0</v>
      </c>
      <c r="AH19" s="26">
        <f t="shared" si="6"/>
        <v>0</v>
      </c>
      <c r="AI19" s="26">
        <f t="shared" si="6"/>
        <v>0</v>
      </c>
      <c r="AJ19" s="26">
        <f t="shared" si="6"/>
        <v>0</v>
      </c>
      <c r="AK19" s="26">
        <f t="shared" si="6"/>
        <v>0</v>
      </c>
      <c r="AL19" s="12">
        <f t="shared" si="7"/>
        <v>0</v>
      </c>
      <c r="AM19" s="43"/>
    </row>
    <row r="20" spans="1:39" ht="13.5">
      <c r="A20" s="16" t="str">
        <f t="shared" si="0"/>
        <v>17</v>
      </c>
      <c r="B20" s="16" t="str">
        <f t="shared" si="1"/>
        <v>#</v>
      </c>
      <c r="C20" s="17" t="s">
        <v>260</v>
      </c>
      <c r="D20" s="18">
        <v>1981</v>
      </c>
      <c r="E20" s="19">
        <f>ROUND(F20+IF('Men''s Epée'!$A$3=1,G20,0)+LARGE($U20:$AB20,1)+LARGE($U20:$AB20,2),0)</f>
        <v>1035</v>
      </c>
      <c r="F20" s="20"/>
      <c r="G20" s="21"/>
      <c r="H20" s="21">
        <v>32</v>
      </c>
      <c r="I20" s="22">
        <f>IF(OR('Men''s Epée'!$A$3=1,'Men''s Epée'!$U$3=TRUE),IF(OR(H20&gt;=49,ISNUMBER(H20)=FALSE),0,VLOOKUP(H20,PointTable,I$3,TRUE)),0)</f>
        <v>280</v>
      </c>
      <c r="J20" s="21" t="s">
        <v>8</v>
      </c>
      <c r="K20" s="22">
        <f>IF(OR('Men''s Epée'!$A$3=1,'Men''s Epée'!$V$3=TRUE),IF(OR(J20&gt;=49,ISNUMBER(J20)=FALSE),0,VLOOKUP(J20,PointTable,K$3,TRUE)),0)</f>
        <v>0</v>
      </c>
      <c r="L20" s="21">
        <v>5</v>
      </c>
      <c r="M20" s="22">
        <f>IF(OR('Men''s Epée'!$A$3=1,'Men''s Epée'!$W$3=TRUE),IF(OR(L20&gt;=49,ISNUMBER(L20)=FALSE),0,VLOOKUP(L20,PointTable,M$3,TRUE)),0)</f>
        <v>755</v>
      </c>
      <c r="N20" s="21" t="s">
        <v>8</v>
      </c>
      <c r="O20" s="22">
        <f>IF(OR('Men''s Epée'!$A$3=1,'Men''s Epée'!$X$3=TRUE),IF(OR(N20&gt;=49,ISNUMBER(N20)=FALSE),0,VLOOKUP(N20,PointTable,O$3,TRUE)),0)</f>
        <v>0</v>
      </c>
      <c r="P20" s="23"/>
      <c r="Q20" s="23"/>
      <c r="R20" s="23"/>
      <c r="S20" s="24"/>
      <c r="U20" s="25">
        <f t="shared" si="5"/>
        <v>280</v>
      </c>
      <c r="V20" s="25">
        <f t="shared" si="2"/>
        <v>0</v>
      </c>
      <c r="W20" s="25">
        <f t="shared" si="3"/>
        <v>755</v>
      </c>
      <c r="X20" s="25">
        <f t="shared" si="4"/>
        <v>0</v>
      </c>
      <c r="Y20" s="25">
        <f>IF(OR('Men''s Epée'!$A$3=1,P20&gt;0),ABS(P20),0)</f>
        <v>0</v>
      </c>
      <c r="Z20" s="25">
        <f>IF(OR('Men''s Epée'!$A$3=1,Q20&gt;0),ABS(Q20),0)</f>
        <v>0</v>
      </c>
      <c r="AA20" s="25">
        <f>IF(OR('Men''s Epée'!$A$3=1,R20&gt;0),ABS(R20),0)</f>
        <v>0</v>
      </c>
      <c r="AB20" s="25">
        <f>IF(OR('Men''s Epée'!$A$3=1,S20&gt;0),ABS(S20),0)</f>
        <v>0</v>
      </c>
      <c r="AD20" s="12">
        <f>IF('Men''s Epée'!$U$3=TRUE,I20,0)</f>
        <v>0</v>
      </c>
      <c r="AE20" s="12">
        <f>IF('Men''s Epée'!$V$3=TRUE,K20,0)</f>
        <v>0</v>
      </c>
      <c r="AF20" s="12">
        <f>IF('Men''s Epée'!$W$3=TRUE,M20,0)</f>
        <v>0</v>
      </c>
      <c r="AG20" s="12">
        <f>IF('Men''s Epée'!$X$3=TRUE,O20,0)</f>
        <v>0</v>
      </c>
      <c r="AH20" s="26">
        <f t="shared" si="6"/>
        <v>0</v>
      </c>
      <c r="AI20" s="26">
        <f t="shared" si="6"/>
        <v>0</v>
      </c>
      <c r="AJ20" s="26">
        <f t="shared" si="6"/>
        <v>0</v>
      </c>
      <c r="AK20" s="26">
        <f t="shared" si="6"/>
        <v>0</v>
      </c>
      <c r="AL20" s="12">
        <f t="shared" si="7"/>
        <v>0</v>
      </c>
      <c r="AM20" s="43"/>
    </row>
    <row r="21" spans="1:39" ht="13.5">
      <c r="A21" s="16" t="str">
        <f t="shared" si="0"/>
        <v>18</v>
      </c>
      <c r="B21" s="16" t="str">
        <f t="shared" si="1"/>
        <v>#</v>
      </c>
      <c r="C21" s="17" t="s">
        <v>55</v>
      </c>
      <c r="D21" s="18">
        <v>1981</v>
      </c>
      <c r="E21" s="19">
        <f>ROUND(F21+IF('Men''s Epée'!$A$3=1,G21,0)+LARGE($U21:$AB21,1)+LARGE($U21:$AB21,2),0)</f>
        <v>1029</v>
      </c>
      <c r="F21" s="20"/>
      <c r="G21" s="21"/>
      <c r="H21" s="21">
        <v>22</v>
      </c>
      <c r="I21" s="22">
        <f>IF(OR('Men''s Epée'!$A$3=1,'Men''s Epée'!$U$3=TRUE),IF(OR(H21&gt;=49,ISNUMBER(H21)=FALSE),0,VLOOKUP(H21,PointTable,I$3,TRUE)),0)</f>
        <v>390</v>
      </c>
      <c r="J21" s="21">
        <v>18</v>
      </c>
      <c r="K21" s="22">
        <f>IF(OR('Men''s Epée'!$A$3=1,'Men''s Epée'!$V$3=TRUE),IF(OR(J21&gt;=49,ISNUMBER(J21)=FALSE),0,VLOOKUP(J21,PointTable,K$3,TRUE)),0)</f>
        <v>410</v>
      </c>
      <c r="L21" s="21">
        <v>13</v>
      </c>
      <c r="M21" s="22">
        <f>IF(OR('Men''s Epée'!$A$3=1,'Men''s Epée'!$W$3=TRUE),IF(OR(L21&gt;=49,ISNUMBER(L21)=FALSE),0,VLOOKUP(L21,PointTable,M$3,TRUE)),0)</f>
        <v>525</v>
      </c>
      <c r="N21" s="21">
        <v>14</v>
      </c>
      <c r="O21" s="22">
        <f>IF(OR('Men''s Epée'!$A$3=1,'Men''s Epée'!$X$3=TRUE),IF(OR(N21&gt;=49,ISNUMBER(N21)=FALSE),0,VLOOKUP(N21,PointTable,O$3,TRUE)),0)</f>
        <v>504</v>
      </c>
      <c r="P21" s="23">
        <v>-128.78</v>
      </c>
      <c r="Q21" s="23"/>
      <c r="R21" s="23"/>
      <c r="S21" s="24"/>
      <c r="U21" s="25">
        <f t="shared" si="5"/>
        <v>390</v>
      </c>
      <c r="V21" s="25">
        <f t="shared" si="2"/>
        <v>410</v>
      </c>
      <c r="W21" s="25">
        <f t="shared" si="3"/>
        <v>525</v>
      </c>
      <c r="X21" s="25">
        <f t="shared" si="4"/>
        <v>504</v>
      </c>
      <c r="Y21" s="25">
        <f>IF(OR('Men''s Epée'!$A$3=1,P21&gt;0),ABS(P21),0)</f>
        <v>128.78</v>
      </c>
      <c r="Z21" s="25">
        <f>IF(OR('Men''s Epée'!$A$3=1,Q21&gt;0),ABS(Q21),0)</f>
        <v>0</v>
      </c>
      <c r="AA21" s="25">
        <f>IF(OR('Men''s Epée'!$A$3=1,R21&gt;0),ABS(R21),0)</f>
        <v>0</v>
      </c>
      <c r="AB21" s="25">
        <f>IF(OR('Men''s Epée'!$A$3=1,S21&gt;0),ABS(S21),0)</f>
        <v>0</v>
      </c>
      <c r="AD21" s="12">
        <f>IF('Men''s Epée'!$U$3=TRUE,I21,0)</f>
        <v>0</v>
      </c>
      <c r="AE21" s="12">
        <f>IF('Men''s Epée'!$V$3=TRUE,K21,0)</f>
        <v>0</v>
      </c>
      <c r="AF21" s="12">
        <f>IF('Men''s Epée'!$W$3=TRUE,M21,0)</f>
        <v>0</v>
      </c>
      <c r="AG21" s="12">
        <f>IF('Men''s Epée'!$X$3=TRUE,O21,0)</f>
        <v>0</v>
      </c>
      <c r="AH21" s="26">
        <f t="shared" si="6"/>
        <v>0</v>
      </c>
      <c r="AI21" s="26">
        <f t="shared" si="6"/>
        <v>0</v>
      </c>
      <c r="AJ21" s="26">
        <f t="shared" si="6"/>
        <v>0</v>
      </c>
      <c r="AK21" s="26">
        <f t="shared" si="6"/>
        <v>0</v>
      </c>
      <c r="AL21" s="12">
        <f t="shared" si="7"/>
        <v>0</v>
      </c>
      <c r="AM21" s="43"/>
    </row>
    <row r="22" spans="1:38" ht="13.5">
      <c r="A22" s="16" t="str">
        <f t="shared" si="0"/>
        <v>19</v>
      </c>
      <c r="B22" s="16">
        <f t="shared" si="1"/>
      </c>
      <c r="C22" s="17" t="s">
        <v>60</v>
      </c>
      <c r="D22" s="18">
        <v>1979</v>
      </c>
      <c r="E22" s="19">
        <f>ROUND(F22+IF('Men''s Epée'!$A$3=1,G22,0)+LARGE($U22:$AB22,1)+LARGE($U22:$AB22,2),0)</f>
        <v>1017</v>
      </c>
      <c r="F22" s="20"/>
      <c r="G22" s="21"/>
      <c r="H22" s="21">
        <v>15.5</v>
      </c>
      <c r="I22" s="22">
        <f>IF(OR('Men''s Epée'!$A$3=1,'Men''s Epée'!$U$3=TRUE),IF(OR(H22&gt;=49,ISNUMBER(H22)=FALSE),0,VLOOKUP(H22,PointTable,I$3,TRUE)),0)</f>
        <v>487.5</v>
      </c>
      <c r="J22" s="21" t="s">
        <v>8</v>
      </c>
      <c r="K22" s="22">
        <f>IF(OR('Men''s Epée'!$A$3=1,'Men''s Epée'!$V$3=TRUE),IF(OR(J22&gt;=49,ISNUMBER(J22)=FALSE),0,VLOOKUP(J22,PointTable,K$3,TRUE)),0)</f>
        <v>0</v>
      </c>
      <c r="L22" s="21">
        <v>36</v>
      </c>
      <c r="M22" s="22">
        <f>IF(OR('Men''s Epée'!$A$3=1,'Men''s Epée'!$W$3=TRUE),IF(OR(L22&gt;=49,ISNUMBER(L22)=FALSE),0,VLOOKUP(L22,PointTable,M$3,TRUE)),0)</f>
        <v>260</v>
      </c>
      <c r="N22" s="21">
        <v>12</v>
      </c>
      <c r="O22" s="22">
        <f>IF(OR('Men''s Epée'!$A$3=1,'Men''s Epée'!$X$3=TRUE),IF(OR(N22&gt;=49,ISNUMBER(N22)=FALSE),0,VLOOKUP(N22,PointTable,O$3,TRUE)),0)</f>
        <v>529</v>
      </c>
      <c r="P22" s="23"/>
      <c r="Q22" s="23"/>
      <c r="R22" s="23"/>
      <c r="S22" s="24"/>
      <c r="U22" s="25">
        <f t="shared" si="5"/>
        <v>487.5</v>
      </c>
      <c r="V22" s="25">
        <f t="shared" si="2"/>
        <v>0</v>
      </c>
      <c r="W22" s="25">
        <f t="shared" si="3"/>
        <v>260</v>
      </c>
      <c r="X22" s="25">
        <f t="shared" si="4"/>
        <v>529</v>
      </c>
      <c r="Y22" s="25">
        <f>IF(OR('Men''s Epée'!$A$3=1,P22&gt;0),ABS(P22),0)</f>
        <v>0</v>
      </c>
      <c r="Z22" s="25">
        <f>IF(OR('Men''s Epée'!$A$3=1,Q22&gt;0),ABS(Q22),0)</f>
        <v>0</v>
      </c>
      <c r="AA22" s="25">
        <f>IF(OR('Men''s Epée'!$A$3=1,R22&gt;0),ABS(R22),0)</f>
        <v>0</v>
      </c>
      <c r="AB22" s="25">
        <f>IF(OR('Men''s Epée'!$A$3=1,S22&gt;0),ABS(S22),0)</f>
        <v>0</v>
      </c>
      <c r="AD22" s="12">
        <f>IF('Men''s Epée'!$U$3=TRUE,I22,0)</f>
        <v>0</v>
      </c>
      <c r="AE22" s="12">
        <f>IF('Men''s Epée'!$V$3=TRUE,K22,0)</f>
        <v>0</v>
      </c>
      <c r="AF22" s="12">
        <f>IF('Men''s Epée'!$W$3=TRUE,M22,0)</f>
        <v>0</v>
      </c>
      <c r="AG22" s="12">
        <f>IF('Men''s Epée'!$X$3=TRUE,O22,0)</f>
        <v>0</v>
      </c>
      <c r="AH22" s="26">
        <f t="shared" si="6"/>
        <v>0</v>
      </c>
      <c r="AI22" s="26">
        <f t="shared" si="6"/>
        <v>0</v>
      </c>
      <c r="AJ22" s="26">
        <f t="shared" si="6"/>
        <v>0</v>
      </c>
      <c r="AK22" s="26">
        <f t="shared" si="6"/>
        <v>0</v>
      </c>
      <c r="AL22" s="12">
        <f t="shared" si="7"/>
        <v>0</v>
      </c>
    </row>
    <row r="23" spans="1:38" ht="13.5">
      <c r="A23" s="16" t="str">
        <f t="shared" si="0"/>
        <v>20</v>
      </c>
      <c r="B23" s="16" t="str">
        <f t="shared" si="1"/>
        <v>#</v>
      </c>
      <c r="C23" s="17" t="s">
        <v>254</v>
      </c>
      <c r="D23" s="18">
        <v>1983</v>
      </c>
      <c r="E23" s="19">
        <f>ROUND(F23+IF('Men''s Epée'!$A$3=1,G23,0)+LARGE($U23:$AB23,1)+LARGE($U23:$AB23,2),0)</f>
        <v>1010</v>
      </c>
      <c r="F23" s="20"/>
      <c r="G23" s="21"/>
      <c r="H23" s="21">
        <v>39</v>
      </c>
      <c r="I23" s="22">
        <f>IF(OR('Men''s Epée'!$A$3=1,'Men''s Epée'!$U$3=TRUE),IF(OR(H23&gt;=49,ISNUMBER(H23)=FALSE),0,VLOOKUP(H23,PointTable,I$3,TRUE)),0)</f>
        <v>245</v>
      </c>
      <c r="J23" s="21">
        <v>14</v>
      </c>
      <c r="K23" s="22">
        <f>IF(OR('Men''s Epée'!$A$3=1,'Men''s Epée'!$V$3=TRUE),IF(OR(J23&gt;=49,ISNUMBER(J23)=FALSE),0,VLOOKUP(J23,PointTable,K$3,TRUE)),0)</f>
        <v>510</v>
      </c>
      <c r="L23" s="21">
        <v>16</v>
      </c>
      <c r="M23" s="22">
        <f>IF(OR('Men''s Epée'!$A$3=1,'Men''s Epée'!$W$3=TRUE),IF(OR(L23&gt;=49,ISNUMBER(L23)=FALSE),0,VLOOKUP(L23,PointTable,M$3,TRUE)),0)</f>
        <v>480</v>
      </c>
      <c r="N23" s="21">
        <v>16</v>
      </c>
      <c r="O23" s="22">
        <f>IF(OR('Men''s Epée'!$A$3=1,'Men''s Epée'!$X$3=TRUE),IF(OR(N23&gt;=49,ISNUMBER(N23)=FALSE),0,VLOOKUP(N23,PointTable,O$3,TRUE)),0)</f>
        <v>500</v>
      </c>
      <c r="P23" s="23"/>
      <c r="Q23" s="23"/>
      <c r="R23" s="23"/>
      <c r="S23" s="24"/>
      <c r="U23" s="25">
        <f t="shared" si="5"/>
        <v>245</v>
      </c>
      <c r="V23" s="25">
        <f t="shared" si="2"/>
        <v>510</v>
      </c>
      <c r="W23" s="25">
        <f t="shared" si="3"/>
        <v>480</v>
      </c>
      <c r="X23" s="25">
        <f t="shared" si="4"/>
        <v>500</v>
      </c>
      <c r="Y23" s="25">
        <f>IF(OR('Men''s Epée'!$A$3=1,P23&gt;0),ABS(P23),0)</f>
        <v>0</v>
      </c>
      <c r="Z23" s="25">
        <f>IF(OR('Men''s Epée'!$A$3=1,Q23&gt;0),ABS(Q23),0)</f>
        <v>0</v>
      </c>
      <c r="AA23" s="25">
        <f>IF(OR('Men''s Epée'!$A$3=1,R23&gt;0),ABS(R23),0)</f>
        <v>0</v>
      </c>
      <c r="AB23" s="25">
        <f>IF(OR('Men''s Epée'!$A$3=1,S23&gt;0),ABS(S23),0)</f>
        <v>0</v>
      </c>
      <c r="AD23" s="12">
        <f>IF('Men''s Epée'!$U$3=TRUE,I23,0)</f>
        <v>0</v>
      </c>
      <c r="AE23" s="12">
        <f>IF('Men''s Epée'!$V$3=TRUE,K23,0)</f>
        <v>0</v>
      </c>
      <c r="AF23" s="12">
        <f>IF('Men''s Epée'!$W$3=TRUE,M23,0)</f>
        <v>0</v>
      </c>
      <c r="AG23" s="12">
        <f>IF('Men''s Epée'!$X$3=TRUE,O23,0)</f>
        <v>0</v>
      </c>
      <c r="AH23" s="26">
        <f t="shared" si="6"/>
        <v>0</v>
      </c>
      <c r="AI23" s="26">
        <f t="shared" si="6"/>
        <v>0</v>
      </c>
      <c r="AJ23" s="26">
        <f t="shared" si="6"/>
        <v>0</v>
      </c>
      <c r="AK23" s="26">
        <f t="shared" si="6"/>
        <v>0</v>
      </c>
      <c r="AL23" s="12">
        <f t="shared" si="7"/>
        <v>0</v>
      </c>
    </row>
    <row r="24" spans="1:38" ht="13.5">
      <c r="A24" s="16" t="str">
        <f t="shared" si="0"/>
        <v>21</v>
      </c>
      <c r="B24" s="16">
        <f t="shared" si="1"/>
      </c>
      <c r="C24" s="17" t="s">
        <v>253</v>
      </c>
      <c r="D24" s="18">
        <v>1967</v>
      </c>
      <c r="E24" s="19">
        <f>ROUND(F24+IF('Men''s Epée'!$A$3=1,G24,0)+LARGE($U24:$AB24,1)+LARGE($U24:$AB24,2),0)</f>
        <v>946</v>
      </c>
      <c r="F24" s="20"/>
      <c r="G24" s="21"/>
      <c r="H24" s="21">
        <v>38</v>
      </c>
      <c r="I24" s="22">
        <f>IF(OR('Men''s Epée'!$A$3=1,'Men''s Epée'!$U$3=TRUE),IF(OR(H24&gt;=49,ISNUMBER(H24)=FALSE),0,VLOOKUP(H24,PointTable,I$3,TRUE)),0)</f>
        <v>250</v>
      </c>
      <c r="J24" s="21">
        <v>34</v>
      </c>
      <c r="K24" s="22">
        <f>IF(OR('Men''s Epée'!$A$3=1,'Men''s Epée'!$V$3=TRUE),IF(OR(J24&gt;=49,ISNUMBER(J24)=FALSE),0,VLOOKUP(J24,PointTable,K$3,TRUE)),0)</f>
        <v>270</v>
      </c>
      <c r="L24" s="21">
        <v>17</v>
      </c>
      <c r="M24" s="22">
        <f>IF(OR('Men''s Epée'!$A$3=1,'Men''s Epée'!$W$3=TRUE),IF(OR(L24&gt;=49,ISNUMBER(L24)=FALSE),0,VLOOKUP(L24,PointTable,M$3,TRUE)),0)</f>
        <v>415</v>
      </c>
      <c r="N24" s="21">
        <v>11</v>
      </c>
      <c r="O24" s="22">
        <f>IF(OR('Men''s Epée'!$A$3=1,'Men''s Epée'!$X$3=TRUE),IF(OR(N24&gt;=49,ISNUMBER(N24)=FALSE),0,VLOOKUP(N24,PointTable,O$3,TRUE)),0)</f>
        <v>531</v>
      </c>
      <c r="P24" s="23"/>
      <c r="Q24" s="23"/>
      <c r="R24" s="23"/>
      <c r="S24" s="24"/>
      <c r="U24" s="25">
        <f t="shared" si="5"/>
        <v>250</v>
      </c>
      <c r="V24" s="25">
        <f t="shared" si="2"/>
        <v>270</v>
      </c>
      <c r="W24" s="25">
        <f t="shared" si="3"/>
        <v>415</v>
      </c>
      <c r="X24" s="25">
        <f t="shared" si="4"/>
        <v>531</v>
      </c>
      <c r="Y24" s="25">
        <f>IF(OR('Men''s Epée'!$A$3=1,P24&gt;0),ABS(P24),0)</f>
        <v>0</v>
      </c>
      <c r="Z24" s="25">
        <f>IF(OR('Men''s Epée'!$A$3=1,Q24&gt;0),ABS(Q24),0)</f>
        <v>0</v>
      </c>
      <c r="AA24" s="25">
        <f>IF(OR('Men''s Epée'!$A$3=1,R24&gt;0),ABS(R24),0)</f>
        <v>0</v>
      </c>
      <c r="AB24" s="25">
        <f>IF(OR('Men''s Epée'!$A$3=1,S24&gt;0),ABS(S24),0)</f>
        <v>0</v>
      </c>
      <c r="AD24" s="12">
        <f>IF('Men''s Epée'!$U$3=TRUE,I24,0)</f>
        <v>0</v>
      </c>
      <c r="AE24" s="12">
        <f>IF('Men''s Epée'!$V$3=TRUE,K24,0)</f>
        <v>0</v>
      </c>
      <c r="AF24" s="12">
        <f>IF('Men''s Epée'!$W$3=TRUE,M24,0)</f>
        <v>0</v>
      </c>
      <c r="AG24" s="12">
        <f>IF('Men''s Epée'!$X$3=TRUE,O24,0)</f>
        <v>0</v>
      </c>
      <c r="AH24" s="26">
        <f t="shared" si="6"/>
        <v>0</v>
      </c>
      <c r="AI24" s="26">
        <f t="shared" si="6"/>
        <v>0</v>
      </c>
      <c r="AJ24" s="26">
        <f t="shared" si="6"/>
        <v>0</v>
      </c>
      <c r="AK24" s="26">
        <f t="shared" si="6"/>
        <v>0</v>
      </c>
      <c r="AL24" s="12">
        <f t="shared" si="7"/>
        <v>0</v>
      </c>
    </row>
    <row r="25" spans="1:39" ht="13.5">
      <c r="A25" s="16" t="str">
        <f t="shared" si="0"/>
        <v>22</v>
      </c>
      <c r="B25" s="16" t="str">
        <f t="shared" si="1"/>
        <v>#</v>
      </c>
      <c r="C25" s="17" t="s">
        <v>50</v>
      </c>
      <c r="D25" s="18">
        <v>1981</v>
      </c>
      <c r="E25" s="19">
        <f>ROUND(F25+IF('Men''s Epée'!$A$3=1,G25,0)+LARGE($U25:$AB25,1)+LARGE($U25:$AB25,2),0)</f>
        <v>901</v>
      </c>
      <c r="F25" s="20"/>
      <c r="G25" s="21"/>
      <c r="H25" s="21">
        <v>29.5</v>
      </c>
      <c r="I25" s="22">
        <f>IF(OR('Men''s Epée'!$A$3=1,'Men''s Epée'!$U$3=TRUE),IF(OR(H25&gt;=49,ISNUMBER(H25)=FALSE),0,VLOOKUP(H25,PointTable,I$3,TRUE)),0)</f>
        <v>292.5</v>
      </c>
      <c r="J25" s="21" t="s">
        <v>8</v>
      </c>
      <c r="K25" s="22">
        <f>IF(OR('Men''s Epée'!$A$3=1,'Men''s Epée'!$V$3=TRUE),IF(OR(J25&gt;=49,ISNUMBER(J25)=FALSE),0,VLOOKUP(J25,PointTable,K$3,TRUE)),0)</f>
        <v>0</v>
      </c>
      <c r="L25" s="21">
        <v>21</v>
      </c>
      <c r="M25" s="22">
        <f>IF(OR('Men''s Epée'!$A$3=1,'Men''s Epée'!$W$3=TRUE),IF(OR(L25&gt;=49,ISNUMBER(L25)=FALSE),0,VLOOKUP(L25,PointTable,M$3,TRUE)),0)</f>
        <v>395</v>
      </c>
      <c r="N25" s="21">
        <v>13</v>
      </c>
      <c r="O25" s="22">
        <f>IF(OR('Men''s Epée'!$A$3=1,'Men''s Epée'!$X$3=TRUE),IF(OR(N25&gt;=49,ISNUMBER(N25)=FALSE),0,VLOOKUP(N25,PointTable,O$3,TRUE)),0)</f>
        <v>506</v>
      </c>
      <c r="P25" s="23">
        <v>-62.98</v>
      </c>
      <c r="Q25" s="23"/>
      <c r="R25" s="23"/>
      <c r="S25" s="24"/>
      <c r="U25" s="25">
        <f t="shared" si="5"/>
        <v>292.5</v>
      </c>
      <c r="V25" s="25">
        <f t="shared" si="2"/>
        <v>0</v>
      </c>
      <c r="W25" s="25">
        <f t="shared" si="3"/>
        <v>395</v>
      </c>
      <c r="X25" s="25">
        <f t="shared" si="4"/>
        <v>506</v>
      </c>
      <c r="Y25" s="25">
        <f>IF(OR('Men''s Epée'!$A$3=1,P25&gt;0),ABS(P25),0)</f>
        <v>62.98</v>
      </c>
      <c r="Z25" s="25">
        <f>IF(OR('Men''s Epée'!$A$3=1,Q25&gt;0),ABS(Q25),0)</f>
        <v>0</v>
      </c>
      <c r="AA25" s="25">
        <f>IF(OR('Men''s Epée'!$A$3=1,R25&gt;0),ABS(R25),0)</f>
        <v>0</v>
      </c>
      <c r="AB25" s="25">
        <f>IF(OR('Men''s Epée'!$A$3=1,S25&gt;0),ABS(S25),0)</f>
        <v>0</v>
      </c>
      <c r="AD25" s="12">
        <f>IF('Men''s Epée'!$U$3=TRUE,I25,0)</f>
        <v>0</v>
      </c>
      <c r="AE25" s="12">
        <f>IF('Men''s Epée'!$V$3=TRUE,K25,0)</f>
        <v>0</v>
      </c>
      <c r="AF25" s="12">
        <f>IF('Men''s Epée'!$W$3=TRUE,M25,0)</f>
        <v>0</v>
      </c>
      <c r="AG25" s="12">
        <f>IF('Men''s Epée'!$X$3=TRUE,O25,0)</f>
        <v>0</v>
      </c>
      <c r="AH25" s="26">
        <f t="shared" si="6"/>
        <v>0</v>
      </c>
      <c r="AI25" s="26">
        <f t="shared" si="6"/>
        <v>0</v>
      </c>
      <c r="AJ25" s="26">
        <f t="shared" si="6"/>
        <v>0</v>
      </c>
      <c r="AK25" s="26">
        <f t="shared" si="6"/>
        <v>0</v>
      </c>
      <c r="AL25" s="12">
        <f t="shared" si="7"/>
        <v>0</v>
      </c>
      <c r="AM25" s="43"/>
    </row>
    <row r="26" spans="1:38" ht="13.5">
      <c r="A26" s="16" t="str">
        <f t="shared" si="0"/>
        <v>23</v>
      </c>
      <c r="B26" s="16">
        <f t="shared" si="1"/>
      </c>
      <c r="C26" s="17" t="s">
        <v>249</v>
      </c>
      <c r="D26" s="18">
        <v>1970</v>
      </c>
      <c r="E26" s="19">
        <f>ROUND(F26+IF('Men''s Epée'!$A$3=1,G26,0)+LARGE($U26:$AB26,1)+LARGE($U26:$AB26,2),0)</f>
        <v>890</v>
      </c>
      <c r="F26" s="20"/>
      <c r="G26" s="21"/>
      <c r="H26" s="21">
        <v>25</v>
      </c>
      <c r="I26" s="22">
        <f>IF(OR('Men''s Epée'!$A$3=1,'Men''s Epée'!$U$3=TRUE),IF(OR(H26&gt;=49,ISNUMBER(H26)=FALSE),0,VLOOKUP(H26,PointTable,I$3,TRUE)),0)</f>
        <v>315</v>
      </c>
      <c r="J26" s="21">
        <v>28</v>
      </c>
      <c r="K26" s="22">
        <f>IF(OR('Men''s Epée'!$A$3=1,'Men''s Epée'!$V$3=TRUE),IF(OR(J26&gt;=49,ISNUMBER(J26)=FALSE),0,VLOOKUP(J26,PointTable,K$3,TRUE)),0)</f>
        <v>300</v>
      </c>
      <c r="L26" s="21">
        <v>12</v>
      </c>
      <c r="M26" s="22">
        <f>IF(OR('Men''s Epée'!$A$3=1,'Men''s Epée'!$W$3=TRUE),IF(OR(L26&gt;=49,ISNUMBER(L26)=FALSE),0,VLOOKUP(L26,PointTable,M$3,TRUE)),0)</f>
        <v>575</v>
      </c>
      <c r="N26" s="21" t="s">
        <v>8</v>
      </c>
      <c r="O26" s="22">
        <f>IF(OR('Men''s Epée'!$A$3=1,'Men''s Epée'!$X$3=TRUE),IF(OR(N26&gt;=49,ISNUMBER(N26)=FALSE),0,VLOOKUP(N26,PointTable,O$3,TRUE)),0)</f>
        <v>0</v>
      </c>
      <c r="P26" s="23"/>
      <c r="Q26" s="23"/>
      <c r="R26" s="23"/>
      <c r="S26" s="24"/>
      <c r="U26" s="25">
        <f t="shared" si="5"/>
        <v>315</v>
      </c>
      <c r="V26" s="25">
        <f t="shared" si="2"/>
        <v>300</v>
      </c>
      <c r="W26" s="25">
        <f t="shared" si="3"/>
        <v>575</v>
      </c>
      <c r="X26" s="25">
        <f t="shared" si="4"/>
        <v>0</v>
      </c>
      <c r="Y26" s="25">
        <f>IF(OR('Men''s Epée'!$A$3=1,P26&gt;0),ABS(P26),0)</f>
        <v>0</v>
      </c>
      <c r="Z26" s="25">
        <f>IF(OR('Men''s Epée'!$A$3=1,Q26&gt;0),ABS(Q26),0)</f>
        <v>0</v>
      </c>
      <c r="AA26" s="25">
        <f>IF(OR('Men''s Epée'!$A$3=1,R26&gt;0),ABS(R26),0)</f>
        <v>0</v>
      </c>
      <c r="AB26" s="25">
        <f>IF(OR('Men''s Epée'!$A$3=1,S26&gt;0),ABS(S26),0)</f>
        <v>0</v>
      </c>
      <c r="AD26" s="12">
        <f>IF('Men''s Epée'!$U$3=TRUE,I26,0)</f>
        <v>0</v>
      </c>
      <c r="AE26" s="12">
        <f>IF('Men''s Epée'!$V$3=TRUE,K26,0)</f>
        <v>0</v>
      </c>
      <c r="AF26" s="12">
        <f>IF('Men''s Epée'!$W$3=TRUE,M26,0)</f>
        <v>0</v>
      </c>
      <c r="AG26" s="12">
        <f>IF('Men''s Epée'!$X$3=TRUE,O26,0)</f>
        <v>0</v>
      </c>
      <c r="AH26" s="26">
        <f t="shared" si="6"/>
        <v>0</v>
      </c>
      <c r="AI26" s="26">
        <f t="shared" si="6"/>
        <v>0</v>
      </c>
      <c r="AJ26" s="26">
        <f t="shared" si="6"/>
        <v>0</v>
      </c>
      <c r="AK26" s="26">
        <f t="shared" si="6"/>
        <v>0</v>
      </c>
      <c r="AL26" s="12">
        <f t="shared" si="7"/>
        <v>0</v>
      </c>
    </row>
    <row r="27" spans="1:38" ht="13.5">
      <c r="A27" s="16" t="str">
        <f t="shared" si="0"/>
        <v>24</v>
      </c>
      <c r="B27" s="16" t="str">
        <f t="shared" si="1"/>
        <v>#</v>
      </c>
      <c r="C27" s="17" t="s">
        <v>26</v>
      </c>
      <c r="D27" s="18">
        <v>1981</v>
      </c>
      <c r="E27" s="19">
        <f>ROUND(F27+IF('Men''s Epée'!$A$3=1,G27,0)+LARGE($U27:$AB27,1)+LARGE($U27:$AB27,2),0)</f>
        <v>810</v>
      </c>
      <c r="F27" s="20"/>
      <c r="G27" s="21"/>
      <c r="H27" s="21">
        <v>19</v>
      </c>
      <c r="I27" s="22">
        <f>IF(OR('Men''s Epée'!$A$3=1,'Men''s Epée'!$U$3=TRUE),IF(OR(H27&gt;=49,ISNUMBER(H27)=FALSE),0,VLOOKUP(H27,PointTable,I$3,TRUE)),0)</f>
        <v>405</v>
      </c>
      <c r="J27" s="21">
        <v>19</v>
      </c>
      <c r="K27" s="22">
        <f>IF(OR('Men''s Epée'!$A$3=1,'Men''s Epée'!$V$3=TRUE),IF(OR(J27&gt;=49,ISNUMBER(J27)=FALSE),0,VLOOKUP(J27,PointTable,K$3,TRUE)),0)</f>
        <v>405</v>
      </c>
      <c r="L27" s="21" t="s">
        <v>8</v>
      </c>
      <c r="M27" s="22">
        <f>IF(OR('Men''s Epée'!$A$3=1,'Men''s Epée'!$W$3=TRUE),IF(OR(L27&gt;=49,ISNUMBER(L27)=FALSE),0,VLOOKUP(L27,PointTable,M$3,TRUE)),0)</f>
        <v>0</v>
      </c>
      <c r="N27" s="21" t="s">
        <v>8</v>
      </c>
      <c r="O27" s="22">
        <f>IF(OR('Men''s Epée'!$A$3=1,'Men''s Epée'!$X$3=TRUE),IF(OR(N27&gt;=49,ISNUMBER(N27)=FALSE),0,VLOOKUP(N27,PointTable,O$3,TRUE)),0)</f>
        <v>0</v>
      </c>
      <c r="P27" s="23"/>
      <c r="Q27" s="23"/>
      <c r="R27" s="23"/>
      <c r="S27" s="24"/>
      <c r="U27" s="25">
        <f>I27</f>
        <v>405</v>
      </c>
      <c r="V27" s="25">
        <f>K27</f>
        <v>405</v>
      </c>
      <c r="W27" s="25">
        <f>M27</f>
        <v>0</v>
      </c>
      <c r="X27" s="25">
        <f>O27</f>
        <v>0</v>
      </c>
      <c r="Y27" s="25">
        <f>IF(OR('Men''s Epée'!$A$3=1,P27&gt;0),ABS(P27),0)</f>
        <v>0</v>
      </c>
      <c r="Z27" s="25">
        <f>IF(OR('Men''s Epée'!$A$3=1,Q27&gt;0),ABS(Q27),0)</f>
        <v>0</v>
      </c>
      <c r="AA27" s="25">
        <f>IF(OR('Men''s Epée'!$A$3=1,R27&gt;0),ABS(R27),0)</f>
        <v>0</v>
      </c>
      <c r="AB27" s="25">
        <f>IF(OR('Men''s Epée'!$A$3=1,S27&gt;0),ABS(S27),0)</f>
        <v>0</v>
      </c>
      <c r="AD27" s="12">
        <f>IF('Men''s Epée'!$U$3=TRUE,I27,0)</f>
        <v>0</v>
      </c>
      <c r="AE27" s="12">
        <f>IF('Men''s Epée'!$V$3=TRUE,K27,0)</f>
        <v>0</v>
      </c>
      <c r="AF27" s="12">
        <f>IF('Men''s Epée'!$W$3=TRUE,M27,0)</f>
        <v>0</v>
      </c>
      <c r="AG27" s="12">
        <f>IF('Men''s Epée'!$X$3=TRUE,O27,0)</f>
        <v>0</v>
      </c>
      <c r="AH27" s="26">
        <f>MAX(P27,0)</f>
        <v>0</v>
      </c>
      <c r="AI27" s="26">
        <f>MAX(Q27,0)</f>
        <v>0</v>
      </c>
      <c r="AJ27" s="26">
        <f>MAX(R27,0)</f>
        <v>0</v>
      </c>
      <c r="AK27" s="26">
        <f>MAX(S27,0)</f>
        <v>0</v>
      </c>
      <c r="AL27" s="12">
        <f>LARGE(AD27:AK27,1)+LARGE(AD27:AK27,2)+F27</f>
        <v>0</v>
      </c>
    </row>
    <row r="28" spans="1:38" ht="13.5">
      <c r="A28" s="16" t="str">
        <f t="shared" si="0"/>
        <v>25</v>
      </c>
      <c r="B28" s="16">
        <f aca="true" t="shared" si="8" ref="B28:B35">TRIM(IF(D28&gt;=JuniorCutoff,"#",""))</f>
      </c>
      <c r="C28" s="17" t="s">
        <v>41</v>
      </c>
      <c r="D28" s="18">
        <v>1977</v>
      </c>
      <c r="E28" s="19">
        <f>ROUND(F28+IF('Men''s Epée'!$A$3=1,G28,0)+LARGE($U28:$AB28,1)+LARGE($U28:$AB28,2),0)</f>
        <v>755</v>
      </c>
      <c r="F28" s="20"/>
      <c r="G28" s="21"/>
      <c r="H28" s="21" t="s">
        <v>8</v>
      </c>
      <c r="I28" s="22">
        <f>IF(OR('Men''s Epée'!$A$3=1,'Men''s Epée'!$U$3=TRUE),IF(OR(H28&gt;=49,ISNUMBER(H28)=FALSE),0,VLOOKUP(H28,PointTable,I$3,TRUE)),0)</f>
        <v>0</v>
      </c>
      <c r="J28" s="21">
        <v>5</v>
      </c>
      <c r="K28" s="22">
        <f>IF(OR('Men''s Epée'!$A$3=1,'Men''s Epée'!$V$3=TRUE),IF(OR(J28&gt;=49,ISNUMBER(J28)=FALSE),0,VLOOKUP(J28,PointTable,K$3,TRUE)),0)</f>
        <v>755</v>
      </c>
      <c r="L28" s="21" t="s">
        <v>8</v>
      </c>
      <c r="M28" s="22">
        <f>IF(OR('Men''s Epée'!$A$3=1,'Men''s Epée'!$W$3=TRUE),IF(OR(L28&gt;=49,ISNUMBER(L28)=FALSE),0,VLOOKUP(L28,PointTable,M$3,TRUE)),0)</f>
        <v>0</v>
      </c>
      <c r="N28" s="21" t="s">
        <v>8</v>
      </c>
      <c r="O28" s="22">
        <f>IF(OR('Men''s Epée'!$A$3=1,'Men''s Epée'!$X$3=TRUE),IF(OR(N28&gt;=49,ISNUMBER(N28)=FALSE),0,VLOOKUP(N28,PointTable,O$3,TRUE)),0)</f>
        <v>0</v>
      </c>
      <c r="P28" s="23"/>
      <c r="Q28" s="23"/>
      <c r="R28" s="23"/>
      <c r="S28" s="24"/>
      <c r="U28" s="25">
        <f aca="true" t="shared" si="9" ref="U28:U35">I28</f>
        <v>0</v>
      </c>
      <c r="V28" s="25">
        <f aca="true" t="shared" si="10" ref="V28:V35">K28</f>
        <v>755</v>
      </c>
      <c r="W28" s="25">
        <f aca="true" t="shared" si="11" ref="W28:W35">M28</f>
        <v>0</v>
      </c>
      <c r="X28" s="25">
        <f aca="true" t="shared" si="12" ref="X28:X35">O28</f>
        <v>0</v>
      </c>
      <c r="Y28" s="25">
        <f>IF(OR('Men''s Epée'!$A$3=1,P28&gt;0),ABS(P28),0)</f>
        <v>0</v>
      </c>
      <c r="Z28" s="25">
        <f>IF(OR('Men''s Epée'!$A$3=1,Q28&gt;0),ABS(Q28),0)</f>
        <v>0</v>
      </c>
      <c r="AA28" s="25">
        <f>IF(OR('Men''s Epée'!$A$3=1,R28&gt;0),ABS(R28),0)</f>
        <v>0</v>
      </c>
      <c r="AB28" s="25">
        <f>IF(OR('Men''s Epée'!$A$3=1,S28&gt;0),ABS(S28),0)</f>
        <v>0</v>
      </c>
      <c r="AD28" s="12">
        <f>IF('Men''s Epée'!$U$3=TRUE,I28,0)</f>
        <v>0</v>
      </c>
      <c r="AE28" s="12">
        <f>IF('Men''s Epée'!$V$3=TRUE,K28,0)</f>
        <v>0</v>
      </c>
      <c r="AF28" s="12">
        <f>IF('Men''s Epée'!$W$3=TRUE,M28,0)</f>
        <v>0</v>
      </c>
      <c r="AG28" s="12">
        <f>IF('Men''s Epée'!$X$3=TRUE,O28,0)</f>
        <v>0</v>
      </c>
      <c r="AH28" s="26">
        <f aca="true" t="shared" si="13" ref="AH28:AH35">MAX(P28,0)</f>
        <v>0</v>
      </c>
      <c r="AI28" s="26">
        <f aca="true" t="shared" si="14" ref="AI28:AI35">MAX(Q28,0)</f>
        <v>0</v>
      </c>
      <c r="AJ28" s="26">
        <f aca="true" t="shared" si="15" ref="AJ28:AJ35">MAX(R28,0)</f>
        <v>0</v>
      </c>
      <c r="AK28" s="26">
        <f aca="true" t="shared" si="16" ref="AK28:AK35">MAX(S28,0)</f>
        <v>0</v>
      </c>
      <c r="AL28" s="12">
        <f aca="true" t="shared" si="17" ref="AL28:AL35">LARGE(AD28:AK28,1)+LARGE(AD28:AK28,2)+F28</f>
        <v>0</v>
      </c>
    </row>
    <row r="29" spans="1:38" ht="13.5">
      <c r="A29" s="16" t="str">
        <f t="shared" si="0"/>
        <v>26</v>
      </c>
      <c r="B29" s="16">
        <f t="shared" si="8"/>
      </c>
      <c r="C29" s="39" t="s">
        <v>217</v>
      </c>
      <c r="D29" s="36">
        <v>1978</v>
      </c>
      <c r="E29" s="19">
        <f>ROUND(F29+IF('Men''s Epée'!$A$3=1,G29,0)+LARGE($U29:$AB29,1)+LARGE($U29:$AB29,2),0)</f>
        <v>745</v>
      </c>
      <c r="F29" s="20"/>
      <c r="G29" s="21"/>
      <c r="H29" s="21" t="s">
        <v>8</v>
      </c>
      <c r="I29" s="22">
        <f>IF(OR('Men''s Epée'!$A$3=1,'Men''s Epée'!$U$3=TRUE),IF(OR(H29&gt;=49,ISNUMBER(H29)=FALSE),0,VLOOKUP(H29,PointTable,I$3,TRUE)),0)</f>
        <v>0</v>
      </c>
      <c r="J29" s="21">
        <v>41</v>
      </c>
      <c r="K29" s="22">
        <f>IF(OR('Men''s Epée'!$A$3=1,'Men''s Epée'!$V$3=TRUE),IF(OR(J29&gt;=49,ISNUMBER(J29)=FALSE),0,VLOOKUP(J29,PointTable,K$3,TRUE)),0)</f>
        <v>235</v>
      </c>
      <c r="L29" s="21">
        <v>14</v>
      </c>
      <c r="M29" s="22">
        <f>IF(OR('Men''s Epée'!$A$3=1,'Men''s Epée'!$W$3=TRUE),IF(OR(L29&gt;=49,ISNUMBER(L29)=FALSE),0,VLOOKUP(L29,PointTable,M$3,TRUE)),0)</f>
        <v>510</v>
      </c>
      <c r="N29" s="21" t="s">
        <v>8</v>
      </c>
      <c r="O29" s="22">
        <f>IF(OR('Men''s Epée'!$A$3=1,'Men''s Epée'!$X$3=TRUE),IF(OR(N29&gt;=49,ISNUMBER(N29)=FALSE),0,VLOOKUP(N29,PointTable,O$3,TRUE)),0)</f>
        <v>0</v>
      </c>
      <c r="P29" s="23"/>
      <c r="Q29" s="23"/>
      <c r="R29" s="23"/>
      <c r="S29" s="24"/>
      <c r="U29" s="25">
        <f t="shared" si="9"/>
        <v>0</v>
      </c>
      <c r="V29" s="25">
        <f t="shared" si="10"/>
        <v>235</v>
      </c>
      <c r="W29" s="25">
        <f t="shared" si="11"/>
        <v>510</v>
      </c>
      <c r="X29" s="25">
        <f t="shared" si="12"/>
        <v>0</v>
      </c>
      <c r="Y29" s="25">
        <f>IF(OR('Men''s Epée'!$A$3=1,P29&gt;0),ABS(P29),0)</f>
        <v>0</v>
      </c>
      <c r="Z29" s="25">
        <f>IF(OR('Men''s Epée'!$A$3=1,Q29&gt;0),ABS(Q29),0)</f>
        <v>0</v>
      </c>
      <c r="AA29" s="25">
        <f>IF(OR('Men''s Epée'!$A$3=1,R29&gt;0),ABS(R29),0)</f>
        <v>0</v>
      </c>
      <c r="AB29" s="25">
        <f>IF(OR('Men''s Epée'!$A$3=1,S29&gt;0),ABS(S29),0)</f>
        <v>0</v>
      </c>
      <c r="AD29" s="12">
        <f>IF('Men''s Epée'!$U$3=TRUE,I29,0)</f>
        <v>0</v>
      </c>
      <c r="AE29" s="12">
        <f>IF('Men''s Epée'!$V$3=TRUE,K29,0)</f>
        <v>0</v>
      </c>
      <c r="AF29" s="12">
        <f>IF('Men''s Epée'!$W$3=TRUE,M29,0)</f>
        <v>0</v>
      </c>
      <c r="AG29" s="12">
        <f>IF('Men''s Epée'!$X$3=TRUE,O29,0)</f>
        <v>0</v>
      </c>
      <c r="AH29" s="26">
        <f t="shared" si="13"/>
        <v>0</v>
      </c>
      <c r="AI29" s="26">
        <f t="shared" si="14"/>
        <v>0</v>
      </c>
      <c r="AJ29" s="26">
        <f t="shared" si="15"/>
        <v>0</v>
      </c>
      <c r="AK29" s="26">
        <f t="shared" si="16"/>
        <v>0</v>
      </c>
      <c r="AL29" s="12">
        <f t="shared" si="17"/>
        <v>0</v>
      </c>
    </row>
    <row r="30" spans="1:38" ht="13.5">
      <c r="A30" s="16" t="str">
        <f t="shared" si="0"/>
        <v>27</v>
      </c>
      <c r="B30" s="16" t="str">
        <f t="shared" si="8"/>
        <v>#</v>
      </c>
      <c r="C30" s="17" t="s">
        <v>58</v>
      </c>
      <c r="D30" s="18">
        <v>1981</v>
      </c>
      <c r="E30" s="19">
        <f>ROUND(F30+IF('Men''s Epée'!$A$3=1,G30,0)+LARGE($U30:$AB30,1)+LARGE($U30:$AB30,2),0)</f>
        <v>744</v>
      </c>
      <c r="F30" s="20"/>
      <c r="G30" s="21"/>
      <c r="H30" s="21" t="s">
        <v>8</v>
      </c>
      <c r="I30" s="22">
        <f>IF(OR('Men''s Epée'!$A$3=1,'Men''s Epée'!$U$3=TRUE),IF(OR(H30&gt;=49,ISNUMBER(H30)=FALSE),0,VLOOKUP(H30,PointTable,I$3,TRUE)),0)</f>
        <v>0</v>
      </c>
      <c r="J30" s="21">
        <v>32.5</v>
      </c>
      <c r="K30" s="22">
        <f>IF(OR('Men''s Epée'!$A$3=1,'Men''s Epée'!$V$3=TRUE),IF(OR(J30&gt;=49,ISNUMBER(J30)=FALSE),0,VLOOKUP(J30,PointTable,K$3,TRUE)),0)</f>
        <v>277.5</v>
      </c>
      <c r="L30" s="21">
        <v>20</v>
      </c>
      <c r="M30" s="22">
        <f>IF(OR('Men''s Epée'!$A$3=1,'Men''s Epée'!$W$3=TRUE),IF(OR(L30&gt;=49,ISNUMBER(L30)=FALSE),0,VLOOKUP(L30,PointTable,M$3,TRUE)),0)</f>
        <v>400</v>
      </c>
      <c r="N30" s="21">
        <v>20</v>
      </c>
      <c r="O30" s="22">
        <f>IF(OR('Men''s Epée'!$A$3=1,'Men''s Epée'!$X$3=TRUE),IF(OR(N30&gt;=49,ISNUMBER(N30)=FALSE),0,VLOOKUP(N30,PointTable,O$3,TRUE)),0)</f>
        <v>344</v>
      </c>
      <c r="P30" s="23"/>
      <c r="Q30" s="23"/>
      <c r="R30" s="23"/>
      <c r="S30" s="24"/>
      <c r="U30" s="25">
        <f t="shared" si="9"/>
        <v>0</v>
      </c>
      <c r="V30" s="25">
        <f t="shared" si="10"/>
        <v>277.5</v>
      </c>
      <c r="W30" s="25">
        <f t="shared" si="11"/>
        <v>400</v>
      </c>
      <c r="X30" s="25">
        <f t="shared" si="12"/>
        <v>344</v>
      </c>
      <c r="Y30" s="25">
        <f>IF(OR('Men''s Epée'!$A$3=1,P30&gt;0),ABS(P30),0)</f>
        <v>0</v>
      </c>
      <c r="Z30" s="25">
        <f>IF(OR('Men''s Epée'!$A$3=1,Q30&gt;0),ABS(Q30),0)</f>
        <v>0</v>
      </c>
      <c r="AA30" s="25">
        <f>IF(OR('Men''s Epée'!$A$3=1,R30&gt;0),ABS(R30),0)</f>
        <v>0</v>
      </c>
      <c r="AB30" s="25">
        <f>IF(OR('Men''s Epée'!$A$3=1,S30&gt;0),ABS(S30),0)</f>
        <v>0</v>
      </c>
      <c r="AD30" s="12">
        <f>IF('Men''s Epée'!$U$3=TRUE,I30,0)</f>
        <v>0</v>
      </c>
      <c r="AE30" s="12">
        <f>IF('Men''s Epée'!$V$3=TRUE,K30,0)</f>
        <v>0</v>
      </c>
      <c r="AF30" s="12">
        <f>IF('Men''s Epée'!$W$3=TRUE,M30,0)</f>
        <v>0</v>
      </c>
      <c r="AG30" s="12">
        <f>IF('Men''s Epée'!$X$3=TRUE,O30,0)</f>
        <v>0</v>
      </c>
      <c r="AH30" s="26">
        <f t="shared" si="13"/>
        <v>0</v>
      </c>
      <c r="AI30" s="26">
        <f t="shared" si="14"/>
        <v>0</v>
      </c>
      <c r="AJ30" s="26">
        <f t="shared" si="15"/>
        <v>0</v>
      </c>
      <c r="AK30" s="26">
        <f t="shared" si="16"/>
        <v>0</v>
      </c>
      <c r="AL30" s="12">
        <f t="shared" si="17"/>
        <v>0</v>
      </c>
    </row>
    <row r="31" spans="1:38" ht="13.5">
      <c r="A31" s="16" t="str">
        <f t="shared" si="0"/>
        <v>28</v>
      </c>
      <c r="B31" s="16">
        <f t="shared" si="8"/>
      </c>
      <c r="C31" s="17" t="s">
        <v>54</v>
      </c>
      <c r="D31" s="18">
        <v>1977</v>
      </c>
      <c r="E31" s="19">
        <f>ROUND(F31+IF('Men''s Epée'!$A$3=1,G31,0)+LARGE($U31:$AB31,1)+LARGE($U31:$AB31,2),0)</f>
        <v>735</v>
      </c>
      <c r="F31" s="20"/>
      <c r="G31" s="21"/>
      <c r="H31" s="21" t="s">
        <v>8</v>
      </c>
      <c r="I31" s="22">
        <f>IF(OR('Men''s Epée'!$A$3=1,'Men''s Epée'!$U$3=TRUE),IF(OR(H31&gt;=49,ISNUMBER(H31)=FALSE),0,VLOOKUP(H31,PointTable,I$3,TRUE)),0)</f>
        <v>0</v>
      </c>
      <c r="J31" s="21">
        <v>6</v>
      </c>
      <c r="K31" s="22">
        <f>IF(OR('Men''s Epée'!$A$3=1,'Men''s Epée'!$V$3=TRUE),IF(OR(J31&gt;=49,ISNUMBER(J31)=FALSE),0,VLOOKUP(J31,PointTable,K$3,TRUE)),0)</f>
        <v>735</v>
      </c>
      <c r="L31" s="21" t="s">
        <v>8</v>
      </c>
      <c r="M31" s="22">
        <f>IF(OR('Men''s Epée'!$A$3=1,'Men''s Epée'!$W$3=TRUE),IF(OR(L31&gt;=49,ISNUMBER(L31)=FALSE),0,VLOOKUP(L31,PointTable,M$3,TRUE)),0)</f>
        <v>0</v>
      </c>
      <c r="N31" s="21" t="s">
        <v>8</v>
      </c>
      <c r="O31" s="22">
        <f>IF(OR('Men''s Epée'!$A$3=1,'Men''s Epée'!$X$3=TRUE),IF(OR(N31&gt;=49,ISNUMBER(N31)=FALSE),0,VLOOKUP(N31,PointTable,O$3,TRUE)),0)</f>
        <v>0</v>
      </c>
      <c r="P31" s="23"/>
      <c r="Q31" s="23"/>
      <c r="R31" s="23"/>
      <c r="S31" s="24"/>
      <c r="U31" s="25">
        <f t="shared" si="9"/>
        <v>0</v>
      </c>
      <c r="V31" s="25">
        <f t="shared" si="10"/>
        <v>735</v>
      </c>
      <c r="W31" s="25">
        <f t="shared" si="11"/>
        <v>0</v>
      </c>
      <c r="X31" s="25">
        <f t="shared" si="12"/>
        <v>0</v>
      </c>
      <c r="Y31" s="25">
        <f>IF(OR('Men''s Epée'!$A$3=1,P31&gt;0),ABS(P31),0)</f>
        <v>0</v>
      </c>
      <c r="Z31" s="25">
        <f>IF(OR('Men''s Epée'!$A$3=1,Q31&gt;0),ABS(Q31),0)</f>
        <v>0</v>
      </c>
      <c r="AA31" s="25">
        <f>IF(OR('Men''s Epée'!$A$3=1,R31&gt;0),ABS(R31),0)</f>
        <v>0</v>
      </c>
      <c r="AB31" s="25">
        <f>IF(OR('Men''s Epée'!$A$3=1,S31&gt;0),ABS(S31),0)</f>
        <v>0</v>
      </c>
      <c r="AD31" s="12">
        <f>IF('Men''s Epée'!$U$3=TRUE,I31,0)</f>
        <v>0</v>
      </c>
      <c r="AE31" s="12">
        <f>IF('Men''s Epée'!$V$3=TRUE,K31,0)</f>
        <v>0</v>
      </c>
      <c r="AF31" s="12">
        <f>IF('Men''s Epée'!$W$3=TRUE,M31,0)</f>
        <v>0</v>
      </c>
      <c r="AG31" s="12">
        <f>IF('Men''s Epée'!$X$3=TRUE,O31,0)</f>
        <v>0</v>
      </c>
      <c r="AH31" s="26">
        <f t="shared" si="13"/>
        <v>0</v>
      </c>
      <c r="AI31" s="26">
        <f t="shared" si="14"/>
        <v>0</v>
      </c>
      <c r="AJ31" s="26">
        <f t="shared" si="15"/>
        <v>0</v>
      </c>
      <c r="AK31" s="26">
        <f t="shared" si="16"/>
        <v>0</v>
      </c>
      <c r="AL31" s="12">
        <f t="shared" si="17"/>
        <v>0</v>
      </c>
    </row>
    <row r="32" spans="1:38" ht="13.5">
      <c r="A32" s="16" t="str">
        <f t="shared" si="0"/>
        <v>29</v>
      </c>
      <c r="B32" s="16">
        <f t="shared" si="8"/>
      </c>
      <c r="C32" s="17" t="s">
        <v>51</v>
      </c>
      <c r="D32" s="18">
        <v>1970</v>
      </c>
      <c r="E32" s="19">
        <f>ROUND(F32+IF('Men''s Epée'!$A$3=1,G32,0)+LARGE($U32:$AB32,1)+LARGE($U32:$AB32,2),0)</f>
        <v>720</v>
      </c>
      <c r="F32" s="20"/>
      <c r="G32" s="21"/>
      <c r="H32" s="21">
        <v>37</v>
      </c>
      <c r="I32" s="22">
        <f>IF(OR('Men''s Epée'!$A$3=1,'Men''s Epée'!$U$3=TRUE),IF(OR(H32&gt;=49,ISNUMBER(H32)=FALSE),0,VLOOKUP(H32,PointTable,I$3,TRUE)),0)</f>
        <v>255</v>
      </c>
      <c r="J32" s="21">
        <v>25</v>
      </c>
      <c r="K32" s="22">
        <f>IF(OR('Men''s Epée'!$A$3=1,'Men''s Epée'!$V$3=TRUE),IF(OR(J32&gt;=49,ISNUMBER(J32)=FALSE),0,VLOOKUP(J32,PointTable,K$3,TRUE)),0)</f>
        <v>315</v>
      </c>
      <c r="L32" s="21">
        <v>19</v>
      </c>
      <c r="M32" s="22">
        <f>IF(OR('Men''s Epée'!$A$3=1,'Men''s Epée'!$W$3=TRUE),IF(OR(L32&gt;=49,ISNUMBER(L32)=FALSE),0,VLOOKUP(L32,PointTable,M$3,TRUE)),0)</f>
        <v>405</v>
      </c>
      <c r="N32" s="21" t="s">
        <v>8</v>
      </c>
      <c r="O32" s="22">
        <f>IF(OR('Men''s Epée'!$A$3=1,'Men''s Epée'!$X$3=TRUE),IF(OR(N32&gt;=49,ISNUMBER(N32)=FALSE),0,VLOOKUP(N32,PointTable,O$3,TRUE)),0)</f>
        <v>0</v>
      </c>
      <c r="P32" s="23"/>
      <c r="Q32" s="23"/>
      <c r="R32" s="23"/>
      <c r="S32" s="24"/>
      <c r="U32" s="25">
        <f t="shared" si="9"/>
        <v>255</v>
      </c>
      <c r="V32" s="25">
        <f t="shared" si="10"/>
        <v>315</v>
      </c>
      <c r="W32" s="25">
        <f t="shared" si="11"/>
        <v>405</v>
      </c>
      <c r="X32" s="25">
        <f t="shared" si="12"/>
        <v>0</v>
      </c>
      <c r="Y32" s="25">
        <f>IF(OR('Men''s Epée'!$A$3=1,P32&gt;0),ABS(P32),0)</f>
        <v>0</v>
      </c>
      <c r="Z32" s="25">
        <f>IF(OR('Men''s Epée'!$A$3=1,Q32&gt;0),ABS(Q32),0)</f>
        <v>0</v>
      </c>
      <c r="AA32" s="25">
        <f>IF(OR('Men''s Epée'!$A$3=1,R32&gt;0),ABS(R32),0)</f>
        <v>0</v>
      </c>
      <c r="AB32" s="25">
        <f>IF(OR('Men''s Epée'!$A$3=1,S32&gt;0),ABS(S32),0)</f>
        <v>0</v>
      </c>
      <c r="AD32" s="12">
        <f>IF('Men''s Epée'!$U$3=TRUE,I32,0)</f>
        <v>0</v>
      </c>
      <c r="AE32" s="12">
        <f>IF('Men''s Epée'!$V$3=TRUE,K32,0)</f>
        <v>0</v>
      </c>
      <c r="AF32" s="12">
        <f>IF('Men''s Epée'!$W$3=TRUE,M32,0)</f>
        <v>0</v>
      </c>
      <c r="AG32" s="12">
        <f>IF('Men''s Epée'!$X$3=TRUE,O32,0)</f>
        <v>0</v>
      </c>
      <c r="AH32" s="26">
        <f t="shared" si="13"/>
        <v>0</v>
      </c>
      <c r="AI32" s="26">
        <f t="shared" si="14"/>
        <v>0</v>
      </c>
      <c r="AJ32" s="26">
        <f t="shared" si="15"/>
        <v>0</v>
      </c>
      <c r="AK32" s="26">
        <f t="shared" si="16"/>
        <v>0</v>
      </c>
      <c r="AL32" s="12">
        <f t="shared" si="17"/>
        <v>0</v>
      </c>
    </row>
    <row r="33" spans="1:38" ht="13.5">
      <c r="A33" s="16" t="str">
        <f t="shared" si="0"/>
        <v>30</v>
      </c>
      <c r="B33" s="16">
        <f t="shared" si="8"/>
      </c>
      <c r="C33" s="17" t="s">
        <v>337</v>
      </c>
      <c r="D33" s="18">
        <v>1980</v>
      </c>
      <c r="E33" s="19">
        <f>ROUND(F33+IF('Men''s Epée'!$A$3=1,G33,0)+LARGE($U33:$AB33,1)+LARGE($U33:$AB33,2),0)</f>
        <v>700</v>
      </c>
      <c r="F33" s="20"/>
      <c r="G33" s="21"/>
      <c r="H33" s="21" t="s">
        <v>8</v>
      </c>
      <c r="I33" s="22">
        <f>IF(OR('Men''s Epée'!$A$3=1,'Men''s Epée'!$U$3=TRUE),IF(OR(H33&gt;=49,ISNUMBER(H33)=FALSE),0,VLOOKUP(H33,PointTable,I$3,TRUE)),0)</f>
        <v>0</v>
      </c>
      <c r="J33" s="21">
        <v>26</v>
      </c>
      <c r="K33" s="22">
        <f>IF(OR('Men''s Epée'!$A$3=1,'Men''s Epée'!$V$3=TRUE),IF(OR(J33&gt;=49,ISNUMBER(J33)=FALSE),0,VLOOKUP(J33,PointTable,K$3,TRUE)),0)</f>
        <v>310</v>
      </c>
      <c r="L33" s="21">
        <v>22</v>
      </c>
      <c r="M33" s="22">
        <f>IF(OR('Men''s Epée'!$A$3=1,'Men''s Epée'!$W$3=TRUE),IF(OR(L33&gt;=49,ISNUMBER(L33)=FALSE),0,VLOOKUP(L33,PointTable,M$3,TRUE)),0)</f>
        <v>390</v>
      </c>
      <c r="N33" s="21" t="s">
        <v>8</v>
      </c>
      <c r="O33" s="22">
        <f>IF(OR('Men''s Epée'!$A$3=1,'Men''s Epée'!$X$3=TRUE),IF(OR(N33&gt;=49,ISNUMBER(N33)=FALSE),0,VLOOKUP(N33,PointTable,O$3,TRUE)),0)</f>
        <v>0</v>
      </c>
      <c r="P33" s="23"/>
      <c r="Q33" s="23"/>
      <c r="R33" s="23"/>
      <c r="S33" s="24"/>
      <c r="U33" s="25">
        <f t="shared" si="9"/>
        <v>0</v>
      </c>
      <c r="V33" s="25">
        <f t="shared" si="10"/>
        <v>310</v>
      </c>
      <c r="W33" s="25">
        <f t="shared" si="11"/>
        <v>390</v>
      </c>
      <c r="X33" s="25">
        <f t="shared" si="12"/>
        <v>0</v>
      </c>
      <c r="Y33" s="25">
        <f>IF(OR('Men''s Epée'!$A$3=1,P33&gt;0),ABS(P33),0)</f>
        <v>0</v>
      </c>
      <c r="Z33" s="25">
        <f>IF(OR('Men''s Epée'!$A$3=1,Q33&gt;0),ABS(Q33),0)</f>
        <v>0</v>
      </c>
      <c r="AA33" s="25">
        <f>IF(OR('Men''s Epée'!$A$3=1,R33&gt;0),ABS(R33),0)</f>
        <v>0</v>
      </c>
      <c r="AB33" s="25">
        <f>IF(OR('Men''s Epée'!$A$3=1,S33&gt;0),ABS(S33),0)</f>
        <v>0</v>
      </c>
      <c r="AD33" s="12">
        <f>IF('Men''s Epée'!$U$3=TRUE,I33,0)</f>
        <v>0</v>
      </c>
      <c r="AE33" s="12">
        <f>IF('Men''s Epée'!$V$3=TRUE,K33,0)</f>
        <v>0</v>
      </c>
      <c r="AF33" s="12">
        <f>IF('Men''s Epée'!$W$3=TRUE,M33,0)</f>
        <v>0</v>
      </c>
      <c r="AG33" s="12">
        <f>IF('Men''s Epée'!$X$3=TRUE,O33,0)</f>
        <v>0</v>
      </c>
      <c r="AH33" s="26">
        <f t="shared" si="13"/>
        <v>0</v>
      </c>
      <c r="AI33" s="26">
        <f t="shared" si="14"/>
        <v>0</v>
      </c>
      <c r="AJ33" s="26">
        <f t="shared" si="15"/>
        <v>0</v>
      </c>
      <c r="AK33" s="26">
        <f t="shared" si="16"/>
        <v>0</v>
      </c>
      <c r="AL33" s="12">
        <f t="shared" si="17"/>
        <v>0</v>
      </c>
    </row>
    <row r="34" spans="1:38" ht="13.5">
      <c r="A34" s="16" t="str">
        <f t="shared" si="0"/>
        <v>31</v>
      </c>
      <c r="B34" s="16">
        <f t="shared" si="8"/>
      </c>
      <c r="C34" s="17" t="s">
        <v>47</v>
      </c>
      <c r="D34" s="18">
        <v>1969</v>
      </c>
      <c r="E34" s="19">
        <f>ROUND(F34+IF('Men''s Epée'!$A$3=1,G34,0)+LARGE($U34:$AB34,1)+LARGE($U34:$AB34,2),0)</f>
        <v>678</v>
      </c>
      <c r="F34" s="20"/>
      <c r="G34" s="21"/>
      <c r="H34" s="21">
        <v>21</v>
      </c>
      <c r="I34" s="22">
        <f>IF(OR('Men''s Epée'!$A$3=1,'Men''s Epée'!$U$3=TRUE),IF(OR(H34&gt;=49,ISNUMBER(H34)=FALSE),0,VLOOKUP(H34,PointTable,I$3,TRUE)),0)</f>
        <v>395</v>
      </c>
      <c r="J34" s="21" t="s">
        <v>8</v>
      </c>
      <c r="K34" s="22">
        <f>IF(OR('Men''s Epée'!$A$3=1,'Men''s Epée'!$V$3=TRUE),IF(OR(J34&gt;=49,ISNUMBER(J34)=FALSE),0,VLOOKUP(J34,PointTable,K$3,TRUE)),0)</f>
        <v>0</v>
      </c>
      <c r="L34" s="21">
        <v>40</v>
      </c>
      <c r="M34" s="22">
        <f>IF(OR('Men''s Epée'!$A$3=1,'Men''s Epée'!$W$3=TRUE),IF(OR(L34&gt;=49,ISNUMBER(L34)=FALSE),0,VLOOKUP(L34,PointTable,M$3,TRUE)),0)</f>
        <v>240</v>
      </c>
      <c r="N34" s="21">
        <v>28</v>
      </c>
      <c r="O34" s="22">
        <f>IF(OR('Men''s Epée'!$A$3=1,'Men''s Epée'!$X$3=TRUE),IF(OR(N34&gt;=49,ISNUMBER(N34)=FALSE),0,VLOOKUP(N34,PointTable,O$3,TRUE)),0)</f>
        <v>283</v>
      </c>
      <c r="P34" s="23"/>
      <c r="Q34" s="23"/>
      <c r="R34" s="23"/>
      <c r="S34" s="24"/>
      <c r="U34" s="25">
        <f t="shared" si="9"/>
        <v>395</v>
      </c>
      <c r="V34" s="25">
        <f t="shared" si="10"/>
        <v>0</v>
      </c>
      <c r="W34" s="25">
        <f t="shared" si="11"/>
        <v>240</v>
      </c>
      <c r="X34" s="25">
        <f t="shared" si="12"/>
        <v>283</v>
      </c>
      <c r="Y34" s="25">
        <f>IF(OR('Men''s Epée'!$A$3=1,P34&gt;0),ABS(P34),0)</f>
        <v>0</v>
      </c>
      <c r="Z34" s="25">
        <f>IF(OR('Men''s Epée'!$A$3=1,Q34&gt;0),ABS(Q34),0)</f>
        <v>0</v>
      </c>
      <c r="AA34" s="25">
        <f>IF(OR('Men''s Epée'!$A$3=1,R34&gt;0),ABS(R34),0)</f>
        <v>0</v>
      </c>
      <c r="AB34" s="25">
        <f>IF(OR('Men''s Epée'!$A$3=1,S34&gt;0),ABS(S34),0)</f>
        <v>0</v>
      </c>
      <c r="AD34" s="12">
        <f>IF('Men''s Epée'!$U$3=TRUE,I34,0)</f>
        <v>0</v>
      </c>
      <c r="AE34" s="12">
        <f>IF('Men''s Epée'!$V$3=TRUE,K34,0)</f>
        <v>0</v>
      </c>
      <c r="AF34" s="12">
        <f>IF('Men''s Epée'!$W$3=TRUE,M34,0)</f>
        <v>0</v>
      </c>
      <c r="AG34" s="12">
        <f>IF('Men''s Epée'!$X$3=TRUE,O34,0)</f>
        <v>0</v>
      </c>
      <c r="AH34" s="26">
        <f t="shared" si="13"/>
        <v>0</v>
      </c>
      <c r="AI34" s="26">
        <f t="shared" si="14"/>
        <v>0</v>
      </c>
      <c r="AJ34" s="26">
        <f t="shared" si="15"/>
        <v>0</v>
      </c>
      <c r="AK34" s="26">
        <f t="shared" si="16"/>
        <v>0</v>
      </c>
      <c r="AL34" s="12">
        <f t="shared" si="17"/>
        <v>0</v>
      </c>
    </row>
    <row r="35" spans="1:38" ht="13.5">
      <c r="A35" s="16" t="str">
        <f t="shared" si="0"/>
        <v>32</v>
      </c>
      <c r="B35" s="16" t="str">
        <f t="shared" si="8"/>
        <v>#</v>
      </c>
      <c r="C35" s="17" t="s">
        <v>61</v>
      </c>
      <c r="D35" s="18">
        <v>1981</v>
      </c>
      <c r="E35" s="19">
        <f>ROUND(F35+IF('Men''s Epée'!$A$3=1,G35,0)+LARGE($U35:$AB35,1)+LARGE($U35:$AB35,2),0)</f>
        <v>672</v>
      </c>
      <c r="F35" s="20"/>
      <c r="G35" s="21"/>
      <c r="H35" s="21">
        <v>46</v>
      </c>
      <c r="I35" s="22">
        <f>IF(OR('Men''s Epée'!$A$3=1,'Men''s Epée'!$U$3=TRUE),IF(OR(H35&gt;=49,ISNUMBER(H35)=FALSE),0,VLOOKUP(H35,PointTable,I$3,TRUE)),0)</f>
        <v>210</v>
      </c>
      <c r="J35" s="21">
        <v>21</v>
      </c>
      <c r="K35" s="22">
        <f>IF(OR('Men''s Epée'!$A$3=1,'Men''s Epée'!$V$3=TRUE),IF(OR(J35&gt;=49,ISNUMBER(J35)=FALSE),0,VLOOKUP(J35,PointTable,K$3,TRUE)),0)</f>
        <v>395</v>
      </c>
      <c r="L35" s="21" t="s">
        <v>8</v>
      </c>
      <c r="M35" s="22">
        <f>IF(OR('Men''s Epée'!$A$3=1,'Men''s Epée'!$W$3=TRUE),IF(OR(L35&gt;=49,ISNUMBER(L35)=FALSE),0,VLOOKUP(L35,PointTable,M$3,TRUE)),0)</f>
        <v>0</v>
      </c>
      <c r="N35" s="21">
        <v>31</v>
      </c>
      <c r="O35" s="22">
        <f>IF(OR('Men''s Epée'!$A$3=1,'Men''s Epée'!$X$3=TRUE),IF(OR(N35&gt;=49,ISNUMBER(N35)=FALSE),0,VLOOKUP(N35,PointTable,O$3,TRUE)),0)</f>
        <v>277</v>
      </c>
      <c r="P35" s="23"/>
      <c r="Q35" s="23"/>
      <c r="R35" s="23"/>
      <c r="S35" s="24"/>
      <c r="U35" s="25">
        <f t="shared" si="9"/>
        <v>210</v>
      </c>
      <c r="V35" s="25">
        <f t="shared" si="10"/>
        <v>395</v>
      </c>
      <c r="W35" s="25">
        <f t="shared" si="11"/>
        <v>0</v>
      </c>
      <c r="X35" s="25">
        <f t="shared" si="12"/>
        <v>277</v>
      </c>
      <c r="Y35" s="25">
        <f>IF(OR('Men''s Epée'!$A$3=1,P35&gt;0),ABS(P35),0)</f>
        <v>0</v>
      </c>
      <c r="Z35" s="25">
        <f>IF(OR('Men''s Epée'!$A$3=1,Q35&gt;0),ABS(Q35),0)</f>
        <v>0</v>
      </c>
      <c r="AA35" s="25">
        <f>IF(OR('Men''s Epée'!$A$3=1,R35&gt;0),ABS(R35),0)</f>
        <v>0</v>
      </c>
      <c r="AB35" s="25">
        <f>IF(OR('Men''s Epée'!$A$3=1,S35&gt;0),ABS(S35),0)</f>
        <v>0</v>
      </c>
      <c r="AD35" s="12">
        <f>IF('Men''s Epée'!$U$3=TRUE,I35,0)</f>
        <v>0</v>
      </c>
      <c r="AE35" s="12">
        <f>IF('Men''s Epée'!$V$3=TRUE,K35,0)</f>
        <v>0</v>
      </c>
      <c r="AF35" s="12">
        <f>IF('Men''s Epée'!$W$3=TRUE,M35,0)</f>
        <v>0</v>
      </c>
      <c r="AG35" s="12">
        <f>IF('Men''s Epée'!$X$3=TRUE,O35,0)</f>
        <v>0</v>
      </c>
      <c r="AH35" s="26">
        <f t="shared" si="13"/>
        <v>0</v>
      </c>
      <c r="AI35" s="26">
        <f t="shared" si="14"/>
        <v>0</v>
      </c>
      <c r="AJ35" s="26">
        <f t="shared" si="15"/>
        <v>0</v>
      </c>
      <c r="AK35" s="26">
        <f t="shared" si="16"/>
        <v>0</v>
      </c>
      <c r="AL35" s="12">
        <f t="shared" si="17"/>
        <v>0</v>
      </c>
    </row>
    <row r="36" spans="1:38" ht="13.5">
      <c r="A36" s="16" t="str">
        <f t="shared" si="0"/>
        <v>33</v>
      </c>
      <c r="B36" s="16" t="str">
        <f aca="true" t="shared" si="18" ref="B36:B67">TRIM(IF(D36&gt;=JuniorCutoff,"#",""))</f>
        <v>#</v>
      </c>
      <c r="C36" s="17" t="s">
        <v>257</v>
      </c>
      <c r="D36" s="18">
        <v>1981</v>
      </c>
      <c r="E36" s="19">
        <f>ROUND(F36+IF('Men''s Epée'!$A$3=1,G36,0)+LARGE($U36:$AB36,1)+LARGE($U36:$AB36,2),0)</f>
        <v>670</v>
      </c>
      <c r="F36" s="20"/>
      <c r="G36" s="21"/>
      <c r="H36" s="21">
        <v>44</v>
      </c>
      <c r="I36" s="22">
        <f>IF(OR('Men''s Epée'!$A$3=1,'Men''s Epée'!$U$3=TRUE),IF(OR(H36&gt;=49,ISNUMBER(H36)=FALSE),0,VLOOKUP(H36,PointTable,I$3,TRUE)),0)</f>
        <v>220</v>
      </c>
      <c r="J36" s="21">
        <v>24</v>
      </c>
      <c r="K36" s="22">
        <f>IF(OR('Men''s Epée'!$A$3=1,'Men''s Epée'!$V$3=TRUE),IF(OR(J36&gt;=49,ISNUMBER(J36)=FALSE),0,VLOOKUP(J36,PointTable,K$3,TRUE)),0)</f>
        <v>380</v>
      </c>
      <c r="L36" s="21">
        <v>30</v>
      </c>
      <c r="M36" s="22">
        <f>IF(OR('Men''s Epée'!$A$3=1,'Men''s Epée'!$W$3=TRUE),IF(OR(L36&gt;=49,ISNUMBER(L36)=FALSE),0,VLOOKUP(L36,PointTable,M$3,TRUE)),0)</f>
        <v>290</v>
      </c>
      <c r="N36" s="21" t="s">
        <v>8</v>
      </c>
      <c r="O36" s="22">
        <f>IF(OR('Men''s Epée'!$A$3=1,'Men''s Epée'!$X$3=TRUE),IF(OR(N36&gt;=49,ISNUMBER(N36)=FALSE),0,VLOOKUP(N36,PointTable,O$3,TRUE)),0)</f>
        <v>0</v>
      </c>
      <c r="P36" s="23"/>
      <c r="Q36" s="23"/>
      <c r="R36" s="23"/>
      <c r="S36" s="24"/>
      <c r="U36" s="25">
        <f aca="true" t="shared" si="19" ref="U36:U63">I36</f>
        <v>220</v>
      </c>
      <c r="V36" s="25">
        <f aca="true" t="shared" si="20" ref="V36:V63">K36</f>
        <v>380</v>
      </c>
      <c r="W36" s="25">
        <f aca="true" t="shared" si="21" ref="W36:W63">M36</f>
        <v>290</v>
      </c>
      <c r="X36" s="25">
        <f aca="true" t="shared" si="22" ref="X36:X63">O36</f>
        <v>0</v>
      </c>
      <c r="Y36" s="25">
        <f>IF(OR('Men''s Epée'!$A$3=1,P36&gt;0),ABS(P36),0)</f>
        <v>0</v>
      </c>
      <c r="Z36" s="25">
        <f>IF(OR('Men''s Epée'!$A$3=1,Q36&gt;0),ABS(Q36),0)</f>
        <v>0</v>
      </c>
      <c r="AA36" s="25">
        <f>IF(OR('Men''s Epée'!$A$3=1,R36&gt;0),ABS(R36),0)</f>
        <v>0</v>
      </c>
      <c r="AB36" s="25">
        <f>IF(OR('Men''s Epée'!$A$3=1,S36&gt;0),ABS(S36),0)</f>
        <v>0</v>
      </c>
      <c r="AD36" s="12">
        <f>IF('Men''s Epée'!$U$3=TRUE,I36,0)</f>
        <v>0</v>
      </c>
      <c r="AE36" s="12">
        <f>IF('Men''s Epée'!$V$3=TRUE,K36,0)</f>
        <v>0</v>
      </c>
      <c r="AF36" s="12">
        <f>IF('Men''s Epée'!$W$3=TRUE,M36,0)</f>
        <v>0</v>
      </c>
      <c r="AG36" s="12">
        <f>IF('Men''s Epée'!$X$3=TRUE,O36,0)</f>
        <v>0</v>
      </c>
      <c r="AH36" s="26">
        <f aca="true" t="shared" si="23" ref="AH36:AH63">MAX(P36,0)</f>
        <v>0</v>
      </c>
      <c r="AI36" s="26">
        <f aca="true" t="shared" si="24" ref="AI36:AI63">MAX(Q36,0)</f>
        <v>0</v>
      </c>
      <c r="AJ36" s="26">
        <f aca="true" t="shared" si="25" ref="AJ36:AJ63">MAX(R36,0)</f>
        <v>0</v>
      </c>
      <c r="AK36" s="26">
        <f aca="true" t="shared" si="26" ref="AK36:AK63">MAX(S36,0)</f>
        <v>0</v>
      </c>
      <c r="AL36" s="12">
        <f aca="true" t="shared" si="27" ref="AL36:AL63">LARGE(AD36:AK36,1)+LARGE(AD36:AK36,2)+F36</f>
        <v>0</v>
      </c>
    </row>
    <row r="37" spans="1:38" ht="13.5">
      <c r="A37" s="16" t="str">
        <f t="shared" si="0"/>
        <v>34</v>
      </c>
      <c r="B37" s="16">
        <f t="shared" si="18"/>
      </c>
      <c r="C37" s="17" t="s">
        <v>184</v>
      </c>
      <c r="D37" s="18">
        <v>1959</v>
      </c>
      <c r="E37" s="19">
        <f>ROUND(F37+IF('Men''s Epée'!$A$3=1,G37,0)+LARGE($U37:$AB37,1)+LARGE($U37:$AB37,2),0)</f>
        <v>669</v>
      </c>
      <c r="F37" s="20"/>
      <c r="G37" s="21"/>
      <c r="H37" s="21">
        <v>24</v>
      </c>
      <c r="I37" s="22">
        <f>IF(OR('Men''s Epée'!$A$3=1,'Men''s Epée'!$U$3=TRUE),IF(OR(H37&gt;=49,ISNUMBER(H37)=FALSE),0,VLOOKUP(H37,PointTable,I$3,TRUE)),0)</f>
        <v>380</v>
      </c>
      <c r="J37" s="21" t="s">
        <v>8</v>
      </c>
      <c r="K37" s="22">
        <f>IF(OR('Men''s Epée'!$A$3=1,'Men''s Epée'!$V$3=TRUE),IF(OR(J37&gt;=49,ISNUMBER(J37)=FALSE),0,VLOOKUP(J37,PointTable,K$3,TRUE)),0)</f>
        <v>0</v>
      </c>
      <c r="L37" s="21" t="s">
        <v>8</v>
      </c>
      <c r="M37" s="22">
        <f>IF(OR('Men''s Epée'!$A$3=1,'Men''s Epée'!$W$3=TRUE),IF(OR(L37&gt;=49,ISNUMBER(L37)=FALSE),0,VLOOKUP(L37,PointTable,M$3,TRUE)),0)</f>
        <v>0</v>
      </c>
      <c r="N37" s="21">
        <v>25</v>
      </c>
      <c r="O37" s="22">
        <f>IF(OR('Men''s Epée'!$A$3=1,'Men''s Epée'!$X$3=TRUE),IF(OR(N37&gt;=49,ISNUMBER(N37)=FALSE),0,VLOOKUP(N37,PointTable,O$3,TRUE)),0)</f>
        <v>289</v>
      </c>
      <c r="P37" s="23"/>
      <c r="Q37" s="23"/>
      <c r="R37" s="23"/>
      <c r="S37" s="24"/>
      <c r="U37" s="25">
        <f t="shared" si="19"/>
        <v>380</v>
      </c>
      <c r="V37" s="25">
        <f t="shared" si="20"/>
        <v>0</v>
      </c>
      <c r="W37" s="25">
        <f t="shared" si="21"/>
        <v>0</v>
      </c>
      <c r="X37" s="25">
        <f t="shared" si="22"/>
        <v>289</v>
      </c>
      <c r="Y37" s="25">
        <f>IF(OR('Men''s Epée'!$A$3=1,P37&gt;0),ABS(P37),0)</f>
        <v>0</v>
      </c>
      <c r="Z37" s="25">
        <f>IF(OR('Men''s Epée'!$A$3=1,Q37&gt;0),ABS(Q37),0)</f>
        <v>0</v>
      </c>
      <c r="AA37" s="25">
        <f>IF(OR('Men''s Epée'!$A$3=1,R37&gt;0),ABS(R37),0)</f>
        <v>0</v>
      </c>
      <c r="AB37" s="25">
        <f>IF(OR('Men''s Epée'!$A$3=1,S37&gt;0),ABS(S37),0)</f>
        <v>0</v>
      </c>
      <c r="AD37" s="12">
        <f>IF('Men''s Epée'!$U$3=TRUE,I37,0)</f>
        <v>0</v>
      </c>
      <c r="AE37" s="12">
        <f>IF('Men''s Epée'!$V$3=TRUE,K37,0)</f>
        <v>0</v>
      </c>
      <c r="AF37" s="12">
        <f>IF('Men''s Epée'!$W$3=TRUE,M37,0)</f>
        <v>0</v>
      </c>
      <c r="AG37" s="12">
        <f>IF('Men''s Epée'!$X$3=TRUE,O37,0)</f>
        <v>0</v>
      </c>
      <c r="AH37" s="26">
        <f t="shared" si="23"/>
        <v>0</v>
      </c>
      <c r="AI37" s="26">
        <f t="shared" si="24"/>
        <v>0</v>
      </c>
      <c r="AJ37" s="26">
        <f t="shared" si="25"/>
        <v>0</v>
      </c>
      <c r="AK37" s="26">
        <f t="shared" si="26"/>
        <v>0</v>
      </c>
      <c r="AL37" s="12">
        <f t="shared" si="27"/>
        <v>0</v>
      </c>
    </row>
    <row r="38" spans="1:38" ht="13.5">
      <c r="A38" s="16" t="str">
        <f t="shared" si="0"/>
        <v>35</v>
      </c>
      <c r="B38" s="16" t="str">
        <f t="shared" si="18"/>
        <v>#</v>
      </c>
      <c r="C38" s="17" t="s">
        <v>431</v>
      </c>
      <c r="D38" s="18">
        <v>1981</v>
      </c>
      <c r="E38" s="19">
        <f>ROUND(F38+IF('Men''s Epée'!$A$3=1,G38,0)+LARGE($U38:$AB38,1)+LARGE($U38:$AB38,2),0)</f>
        <v>643</v>
      </c>
      <c r="F38" s="20"/>
      <c r="G38" s="21"/>
      <c r="H38" s="21" t="s">
        <v>8</v>
      </c>
      <c r="I38" s="22">
        <f>IF(OR('Men''s Epée'!$A$3=1,'Men''s Epée'!$U$3=TRUE),IF(OR(H38&gt;=49,ISNUMBER(H38)=FALSE),0,VLOOKUP(H38,PointTable,I$3,TRUE)),0)</f>
        <v>0</v>
      </c>
      <c r="J38" s="21" t="s">
        <v>8</v>
      </c>
      <c r="K38" s="22">
        <f>IF(OR('Men''s Epée'!$A$3=1,'Men''s Epée'!$V$3=TRUE),IF(OR(J38&gt;=49,ISNUMBER(J38)=FALSE),0,VLOOKUP(J38,PointTable,K$3,TRUE)),0)</f>
        <v>0</v>
      </c>
      <c r="L38" s="21">
        <v>29</v>
      </c>
      <c r="M38" s="22">
        <f>IF(OR('Men''s Epée'!$A$3=1,'Men''s Epée'!$W$3=TRUE),IF(OR(L38&gt;=49,ISNUMBER(L38)=FALSE),0,VLOOKUP(L38,PointTable,M$3,TRUE)),0)</f>
        <v>295</v>
      </c>
      <c r="N38" s="21">
        <v>18</v>
      </c>
      <c r="O38" s="22">
        <f>IF(OR('Men''s Epée'!$A$3=1,'Men''s Epée'!$X$3=TRUE),IF(OR(N38&gt;=49,ISNUMBER(N38)=FALSE),0,VLOOKUP(N38,PointTable,O$3,TRUE)),0)</f>
        <v>348</v>
      </c>
      <c r="P38" s="23"/>
      <c r="Q38" s="23"/>
      <c r="R38" s="23"/>
      <c r="S38" s="24"/>
      <c r="U38" s="25">
        <f t="shared" si="19"/>
        <v>0</v>
      </c>
      <c r="V38" s="25">
        <f t="shared" si="20"/>
        <v>0</v>
      </c>
      <c r="W38" s="25">
        <f t="shared" si="21"/>
        <v>295</v>
      </c>
      <c r="X38" s="25">
        <f t="shared" si="22"/>
        <v>348</v>
      </c>
      <c r="Y38" s="25">
        <f>IF(OR('Men''s Epée'!$A$3=1,P38&gt;0),ABS(P38),0)</f>
        <v>0</v>
      </c>
      <c r="Z38" s="25">
        <f>IF(OR('Men''s Epée'!$A$3=1,Q38&gt;0),ABS(Q38),0)</f>
        <v>0</v>
      </c>
      <c r="AA38" s="25">
        <f>IF(OR('Men''s Epée'!$A$3=1,R38&gt;0),ABS(R38),0)</f>
        <v>0</v>
      </c>
      <c r="AB38" s="25">
        <f>IF(OR('Men''s Epée'!$A$3=1,S38&gt;0),ABS(S38),0)</f>
        <v>0</v>
      </c>
      <c r="AD38" s="12">
        <f>IF('Men''s Epée'!$U$3=TRUE,I38,0)</f>
        <v>0</v>
      </c>
      <c r="AE38" s="12">
        <f>IF('Men''s Epée'!$V$3=TRUE,K38,0)</f>
        <v>0</v>
      </c>
      <c r="AF38" s="12">
        <f>IF('Men''s Epée'!$W$3=TRUE,M38,0)</f>
        <v>0</v>
      </c>
      <c r="AG38" s="12">
        <f>IF('Men''s Epée'!$X$3=TRUE,O38,0)</f>
        <v>0</v>
      </c>
      <c r="AH38" s="26">
        <f t="shared" si="23"/>
        <v>0</v>
      </c>
      <c r="AI38" s="26">
        <f t="shared" si="24"/>
        <v>0</v>
      </c>
      <c r="AJ38" s="26">
        <f t="shared" si="25"/>
        <v>0</v>
      </c>
      <c r="AK38" s="26">
        <f t="shared" si="26"/>
        <v>0</v>
      </c>
      <c r="AL38" s="12">
        <f t="shared" si="27"/>
        <v>0</v>
      </c>
    </row>
    <row r="39" spans="1:38" ht="13.5">
      <c r="A39" s="16" t="str">
        <f t="shared" si="0"/>
        <v>36</v>
      </c>
      <c r="B39" s="16">
        <f t="shared" si="18"/>
      </c>
      <c r="C39" s="17" t="s">
        <v>430</v>
      </c>
      <c r="D39" s="18">
        <v>1975</v>
      </c>
      <c r="E39" s="19">
        <f>ROUND(F39+IF('Men''s Epée'!$A$3=1,G39,0)+LARGE($U39:$AB39,1)+LARGE($U39:$AB39,2),0)</f>
        <v>636</v>
      </c>
      <c r="F39" s="20"/>
      <c r="G39" s="21"/>
      <c r="H39" s="21" t="s">
        <v>8</v>
      </c>
      <c r="I39" s="22">
        <f>IF(OR('Men''s Epée'!$A$3=1,'Men''s Epée'!$U$3=TRUE),IF(OR(H39&gt;=49,ISNUMBER(H39)=FALSE),0,VLOOKUP(H39,PointTable,I$3,TRUE)),0)</f>
        <v>0</v>
      </c>
      <c r="J39" s="21" t="s">
        <v>8</v>
      </c>
      <c r="K39" s="22">
        <f>IF(OR('Men''s Epée'!$A$3=1,'Men''s Epée'!$V$3=TRUE),IF(OR(J39&gt;=49,ISNUMBER(J39)=FALSE),0,VLOOKUP(J39,PointTable,K$3,TRUE)),0)</f>
        <v>0</v>
      </c>
      <c r="L39" s="21">
        <v>28</v>
      </c>
      <c r="M39" s="22">
        <f>IF(OR('Men''s Epée'!$A$3=1,'Men''s Epée'!$W$3=TRUE),IF(OR(L39&gt;=49,ISNUMBER(L39)=FALSE),0,VLOOKUP(L39,PointTable,M$3,TRUE)),0)</f>
        <v>300</v>
      </c>
      <c r="N39" s="21">
        <v>24</v>
      </c>
      <c r="O39" s="22">
        <f>IF(OR('Men''s Epée'!$A$3=1,'Men''s Epée'!$X$3=TRUE),IF(OR(N39&gt;=49,ISNUMBER(N39)=FALSE),0,VLOOKUP(N39,PointTable,O$3,TRUE)),0)</f>
        <v>336</v>
      </c>
      <c r="P39" s="23"/>
      <c r="Q39" s="23"/>
      <c r="R39" s="23"/>
      <c r="S39" s="24"/>
      <c r="U39" s="25">
        <f t="shared" si="19"/>
        <v>0</v>
      </c>
      <c r="V39" s="25">
        <f t="shared" si="20"/>
        <v>0</v>
      </c>
      <c r="W39" s="25">
        <f t="shared" si="21"/>
        <v>300</v>
      </c>
      <c r="X39" s="25">
        <f t="shared" si="22"/>
        <v>336</v>
      </c>
      <c r="Y39" s="25">
        <f>IF(OR('Men''s Epée'!$A$3=1,P39&gt;0),ABS(P39),0)</f>
        <v>0</v>
      </c>
      <c r="Z39" s="25">
        <f>IF(OR('Men''s Epée'!$A$3=1,Q39&gt;0),ABS(Q39),0)</f>
        <v>0</v>
      </c>
      <c r="AA39" s="25">
        <f>IF(OR('Men''s Epée'!$A$3=1,R39&gt;0),ABS(R39),0)</f>
        <v>0</v>
      </c>
      <c r="AB39" s="25">
        <f>IF(OR('Men''s Epée'!$A$3=1,S39&gt;0),ABS(S39),0)</f>
        <v>0</v>
      </c>
      <c r="AD39" s="12">
        <f>IF('Men''s Epée'!$U$3=TRUE,I39,0)</f>
        <v>0</v>
      </c>
      <c r="AE39" s="12">
        <f>IF('Men''s Epée'!$V$3=TRUE,K39,0)</f>
        <v>0</v>
      </c>
      <c r="AF39" s="12">
        <f>IF('Men''s Epée'!$W$3=TRUE,M39,0)</f>
        <v>0</v>
      </c>
      <c r="AG39" s="12">
        <f>IF('Men''s Epée'!$X$3=TRUE,O39,0)</f>
        <v>0</v>
      </c>
      <c r="AH39" s="26">
        <f t="shared" si="23"/>
        <v>0</v>
      </c>
      <c r="AI39" s="26">
        <f t="shared" si="24"/>
        <v>0</v>
      </c>
      <c r="AJ39" s="26">
        <f t="shared" si="25"/>
        <v>0</v>
      </c>
      <c r="AK39" s="26">
        <f t="shared" si="26"/>
        <v>0</v>
      </c>
      <c r="AL39" s="12">
        <f t="shared" si="27"/>
        <v>0</v>
      </c>
    </row>
    <row r="40" spans="1:38" ht="13.5">
      <c r="A40" s="16" t="str">
        <f t="shared" si="0"/>
        <v>37T</v>
      </c>
      <c r="B40" s="16">
        <f t="shared" si="18"/>
      </c>
      <c r="C40" s="17" t="s">
        <v>39</v>
      </c>
      <c r="D40" s="18">
        <v>1976</v>
      </c>
      <c r="E40" s="19">
        <f>ROUND(F40+IF('Men''s Epée'!$A$3=1,G40,0)+LARGE($U40:$AB40,1)+LARGE($U40:$AB40,2),0)</f>
        <v>620</v>
      </c>
      <c r="F40" s="20"/>
      <c r="G40" s="21">
        <v>620.1</v>
      </c>
      <c r="H40" s="21" t="s">
        <v>8</v>
      </c>
      <c r="I40" s="22">
        <f>IF(OR('Men''s Epée'!$A$3=1,'Men''s Epée'!$U$3=TRUE),IF(OR(H40&gt;=49,ISNUMBER(H40)=FALSE),0,VLOOKUP(H40,PointTable,I$3,TRUE)),0)</f>
        <v>0</v>
      </c>
      <c r="J40" s="21" t="s">
        <v>8</v>
      </c>
      <c r="K40" s="22">
        <f>IF(OR('Men''s Epée'!$A$3=1,'Men''s Epée'!$V$3=TRUE),IF(OR(J40&gt;=49,ISNUMBER(J40)=FALSE),0,VLOOKUP(J40,PointTable,K$3,TRUE)),0)</f>
        <v>0</v>
      </c>
      <c r="L40" s="21" t="s">
        <v>8</v>
      </c>
      <c r="M40" s="22">
        <f>IF(OR('Men''s Epée'!$A$3=1,'Men''s Epée'!$W$3=TRUE),IF(OR(L40&gt;=49,ISNUMBER(L40)=FALSE),0,VLOOKUP(L40,PointTable,M$3,TRUE)),0)</f>
        <v>0</v>
      </c>
      <c r="N40" s="21" t="s">
        <v>8</v>
      </c>
      <c r="O40" s="22">
        <f>IF(OR('Men''s Epée'!$A$3=1,'Men''s Epée'!$X$3=TRUE),IF(OR(N40&gt;=49,ISNUMBER(N40)=FALSE),0,VLOOKUP(N40,PointTable,O$3,TRUE)),0)</f>
        <v>0</v>
      </c>
      <c r="P40" s="23"/>
      <c r="Q40" s="23"/>
      <c r="R40" s="23"/>
      <c r="S40" s="24"/>
      <c r="U40" s="25">
        <f t="shared" si="19"/>
        <v>0</v>
      </c>
      <c r="V40" s="25">
        <f t="shared" si="20"/>
        <v>0</v>
      </c>
      <c r="W40" s="25">
        <f t="shared" si="21"/>
        <v>0</v>
      </c>
      <c r="X40" s="25">
        <f t="shared" si="22"/>
        <v>0</v>
      </c>
      <c r="Y40" s="25">
        <f>IF(OR('Men''s Epée'!$A$3=1,P40&gt;0),ABS(P40),0)</f>
        <v>0</v>
      </c>
      <c r="Z40" s="25">
        <f>IF(OR('Men''s Epée'!$A$3=1,Q40&gt;0),ABS(Q40),0)</f>
        <v>0</v>
      </c>
      <c r="AA40" s="25">
        <f>IF(OR('Men''s Epée'!$A$3=1,R40&gt;0),ABS(R40),0)</f>
        <v>0</v>
      </c>
      <c r="AB40" s="25">
        <f>IF(OR('Men''s Epée'!$A$3=1,S40&gt;0),ABS(S40),0)</f>
        <v>0</v>
      </c>
      <c r="AD40" s="12">
        <f>IF('Men''s Epée'!$U$3=TRUE,I40,0)</f>
        <v>0</v>
      </c>
      <c r="AE40" s="12">
        <f>IF('Men''s Epée'!$V$3=TRUE,K40,0)</f>
        <v>0</v>
      </c>
      <c r="AF40" s="12">
        <f>IF('Men''s Epée'!$W$3=TRUE,M40,0)</f>
        <v>0</v>
      </c>
      <c r="AG40" s="12">
        <f>IF('Men''s Epée'!$X$3=TRUE,O40,0)</f>
        <v>0</v>
      </c>
      <c r="AH40" s="26">
        <f t="shared" si="23"/>
        <v>0</v>
      </c>
      <c r="AI40" s="26">
        <f t="shared" si="24"/>
        <v>0</v>
      </c>
      <c r="AJ40" s="26">
        <f t="shared" si="25"/>
        <v>0</v>
      </c>
      <c r="AK40" s="26">
        <f t="shared" si="26"/>
        <v>0</v>
      </c>
      <c r="AL40" s="12">
        <f t="shared" si="27"/>
        <v>0</v>
      </c>
    </row>
    <row r="41" spans="1:38" ht="13.5">
      <c r="A41" s="16" t="str">
        <f t="shared" si="0"/>
        <v>37T</v>
      </c>
      <c r="B41" s="16">
        <f t="shared" si="18"/>
      </c>
      <c r="C41" s="17" t="s">
        <v>299</v>
      </c>
      <c r="D41" s="18">
        <v>1971</v>
      </c>
      <c r="E41" s="19">
        <f>ROUND(F41+IF('Men''s Epée'!$A$3=1,G41,0)+LARGE($U41:$AB41,1)+LARGE($U41:$AB41,2),0)</f>
        <v>620</v>
      </c>
      <c r="F41" s="20"/>
      <c r="G41" s="21"/>
      <c r="H41" s="21">
        <v>9</v>
      </c>
      <c r="I41" s="22">
        <f>IF(OR('Men''s Epée'!$A$3=1,'Men''s Epée'!$U$3=TRUE),IF(OR(H41&gt;=49,ISNUMBER(H41)=FALSE),0,VLOOKUP(H41,PointTable,I$3,TRUE)),0)</f>
        <v>620</v>
      </c>
      <c r="J41" s="21" t="s">
        <v>8</v>
      </c>
      <c r="K41" s="22">
        <f>IF(OR('Men''s Epée'!$A$3=1,'Men''s Epée'!$V$3=TRUE),IF(OR(J41&gt;=49,ISNUMBER(J41)=FALSE),0,VLOOKUP(J41,PointTable,K$3,TRUE)),0)</f>
        <v>0</v>
      </c>
      <c r="L41" s="21" t="s">
        <v>8</v>
      </c>
      <c r="M41" s="22">
        <f>IF(OR('Men''s Epée'!$A$3=1,'Men''s Epée'!$W$3=TRUE),IF(OR(L41&gt;=49,ISNUMBER(L41)=FALSE),0,VLOOKUP(L41,PointTable,M$3,TRUE)),0)</f>
        <v>0</v>
      </c>
      <c r="N41" s="21" t="s">
        <v>8</v>
      </c>
      <c r="O41" s="22">
        <f>IF(OR('Men''s Epée'!$A$3=1,'Men''s Epée'!$X$3=TRUE),IF(OR(N41&gt;=49,ISNUMBER(N41)=FALSE),0,VLOOKUP(N41,PointTable,O$3,TRUE)),0)</f>
        <v>0</v>
      </c>
      <c r="P41" s="23"/>
      <c r="Q41" s="23"/>
      <c r="R41" s="23"/>
      <c r="S41" s="24"/>
      <c r="U41" s="25">
        <f t="shared" si="19"/>
        <v>620</v>
      </c>
      <c r="V41" s="25">
        <f t="shared" si="20"/>
        <v>0</v>
      </c>
      <c r="W41" s="25">
        <f t="shared" si="21"/>
        <v>0</v>
      </c>
      <c r="X41" s="25">
        <f t="shared" si="22"/>
        <v>0</v>
      </c>
      <c r="Y41" s="25">
        <f>IF(OR('Men''s Epée'!$A$3=1,P41&gt;0),ABS(P41),0)</f>
        <v>0</v>
      </c>
      <c r="Z41" s="25">
        <f>IF(OR('Men''s Epée'!$A$3=1,Q41&gt;0),ABS(Q41),0)</f>
        <v>0</v>
      </c>
      <c r="AA41" s="25">
        <f>IF(OR('Men''s Epée'!$A$3=1,R41&gt;0),ABS(R41),0)</f>
        <v>0</v>
      </c>
      <c r="AB41" s="25">
        <f>IF(OR('Men''s Epée'!$A$3=1,S41&gt;0),ABS(S41),0)</f>
        <v>0</v>
      </c>
      <c r="AD41" s="12">
        <f>IF('Men''s Epée'!$U$3=TRUE,I41,0)</f>
        <v>0</v>
      </c>
      <c r="AE41" s="12">
        <f>IF('Men''s Epée'!$V$3=TRUE,K41,0)</f>
        <v>0</v>
      </c>
      <c r="AF41" s="12">
        <f>IF('Men''s Epée'!$W$3=TRUE,M41,0)</f>
        <v>0</v>
      </c>
      <c r="AG41" s="12">
        <f>IF('Men''s Epée'!$X$3=TRUE,O41,0)</f>
        <v>0</v>
      </c>
      <c r="AH41" s="26">
        <f t="shared" si="23"/>
        <v>0</v>
      </c>
      <c r="AI41" s="26">
        <f t="shared" si="24"/>
        <v>0</v>
      </c>
      <c r="AJ41" s="26">
        <f t="shared" si="25"/>
        <v>0</v>
      </c>
      <c r="AK41" s="26">
        <f t="shared" si="26"/>
        <v>0</v>
      </c>
      <c r="AL41" s="12">
        <f t="shared" si="27"/>
        <v>0</v>
      </c>
    </row>
    <row r="42" spans="1:38" ht="13.5">
      <c r="A42" s="16" t="str">
        <f t="shared" si="0"/>
        <v>39</v>
      </c>
      <c r="B42" s="16" t="str">
        <f t="shared" si="18"/>
        <v>#</v>
      </c>
      <c r="C42" s="17" t="s">
        <v>208</v>
      </c>
      <c r="D42" s="18">
        <v>1981</v>
      </c>
      <c r="E42" s="19">
        <f>ROUND(F42+IF('Men''s Epée'!$A$3=1,G42,0)+LARGE($U42:$AB42,1)+LARGE($U42:$AB42,2),0)</f>
        <v>602</v>
      </c>
      <c r="F42" s="20"/>
      <c r="G42" s="21"/>
      <c r="H42" s="21">
        <v>43</v>
      </c>
      <c r="I42" s="22">
        <f>IF(OR('Men''s Epée'!$A$3=1,'Men''s Epée'!$U$3=TRUE),IF(OR(H42&gt;=49,ISNUMBER(H42)=FALSE),0,VLOOKUP(H42,PointTable,I$3,TRUE)),0)</f>
        <v>225</v>
      </c>
      <c r="J42" s="21">
        <v>36</v>
      </c>
      <c r="K42" s="22">
        <f>IF(OR('Men''s Epée'!$A$3=1,'Men''s Epée'!$V$3=TRUE),IF(OR(J42&gt;=49,ISNUMBER(J42)=FALSE),0,VLOOKUP(J42,PointTable,K$3,TRUE)),0)</f>
        <v>260</v>
      </c>
      <c r="L42" s="21">
        <v>44.5</v>
      </c>
      <c r="M42" s="22">
        <f>IF(OR('Men''s Epée'!$A$3=1,'Men''s Epée'!$W$3=TRUE),IF(OR(L42&gt;=49,ISNUMBER(L42)=FALSE),0,VLOOKUP(L42,PointTable,M$3,TRUE)),0)</f>
        <v>217.5</v>
      </c>
      <c r="N42" s="21">
        <v>21</v>
      </c>
      <c r="O42" s="22">
        <f>IF(OR('Men''s Epée'!$A$3=1,'Men''s Epée'!$X$3=TRUE),IF(OR(N42&gt;=49,ISNUMBER(N42)=FALSE),0,VLOOKUP(N42,PointTable,O$3,TRUE)),0)</f>
        <v>342</v>
      </c>
      <c r="P42" s="23"/>
      <c r="Q42" s="23"/>
      <c r="R42" s="23"/>
      <c r="S42" s="24"/>
      <c r="U42" s="25">
        <f t="shared" si="19"/>
        <v>225</v>
      </c>
      <c r="V42" s="25">
        <f t="shared" si="20"/>
        <v>260</v>
      </c>
      <c r="W42" s="25">
        <f t="shared" si="21"/>
        <v>217.5</v>
      </c>
      <c r="X42" s="25">
        <f t="shared" si="22"/>
        <v>342</v>
      </c>
      <c r="Y42" s="25">
        <f>IF(OR('Men''s Epée'!$A$3=1,P42&gt;0),ABS(P42),0)</f>
        <v>0</v>
      </c>
      <c r="Z42" s="25">
        <f>IF(OR('Men''s Epée'!$A$3=1,Q42&gt;0),ABS(Q42),0)</f>
        <v>0</v>
      </c>
      <c r="AA42" s="25">
        <f>IF(OR('Men''s Epée'!$A$3=1,R42&gt;0),ABS(R42),0)</f>
        <v>0</v>
      </c>
      <c r="AB42" s="25">
        <f>IF(OR('Men''s Epée'!$A$3=1,S42&gt;0),ABS(S42),0)</f>
        <v>0</v>
      </c>
      <c r="AD42" s="12">
        <f>IF('Men''s Epée'!$U$3=TRUE,I42,0)</f>
        <v>0</v>
      </c>
      <c r="AE42" s="12">
        <f>IF('Men''s Epée'!$V$3=TRUE,K42,0)</f>
        <v>0</v>
      </c>
      <c r="AF42" s="12">
        <f>IF('Men''s Epée'!$W$3=TRUE,M42,0)</f>
        <v>0</v>
      </c>
      <c r="AG42" s="12">
        <f>IF('Men''s Epée'!$X$3=TRUE,O42,0)</f>
        <v>0</v>
      </c>
      <c r="AH42" s="26">
        <f t="shared" si="23"/>
        <v>0</v>
      </c>
      <c r="AI42" s="26">
        <f t="shared" si="24"/>
        <v>0</v>
      </c>
      <c r="AJ42" s="26">
        <f t="shared" si="25"/>
        <v>0</v>
      </c>
      <c r="AK42" s="26">
        <f t="shared" si="26"/>
        <v>0</v>
      </c>
      <c r="AL42" s="12">
        <f t="shared" si="27"/>
        <v>0</v>
      </c>
    </row>
    <row r="43" spans="1:38" ht="13.5">
      <c r="A43" s="16" t="str">
        <f t="shared" si="0"/>
        <v>40</v>
      </c>
      <c r="B43" s="16" t="str">
        <f t="shared" si="18"/>
        <v>#</v>
      </c>
      <c r="C43" s="17" t="s">
        <v>429</v>
      </c>
      <c r="D43" s="18">
        <v>1981</v>
      </c>
      <c r="E43" s="19">
        <f>ROUND(F43+IF('Men''s Epée'!$A$3=1,G43,0)+LARGE($U43:$AB43,1)+LARGE($U43:$AB43,2),0)</f>
        <v>592</v>
      </c>
      <c r="F43" s="20"/>
      <c r="G43" s="21"/>
      <c r="H43" s="21" t="s">
        <v>8</v>
      </c>
      <c r="I43" s="22">
        <f>IF(OR('Men''s Epée'!$A$3=1,'Men''s Epée'!$U$3=TRUE),IF(OR(H43&gt;=49,ISNUMBER(H43)=FALSE),0,VLOOKUP(H43,PointTable,I$3,TRUE)),0)</f>
        <v>0</v>
      </c>
      <c r="J43" s="21" t="s">
        <v>8</v>
      </c>
      <c r="K43" s="22">
        <f>IF(OR('Men''s Epée'!$A$3=1,'Men''s Epée'!$V$3=TRUE),IF(OR(J43&gt;=49,ISNUMBER(J43)=FALSE),0,VLOOKUP(J43,PointTable,K$3,TRUE)),0)</f>
        <v>0</v>
      </c>
      <c r="L43" s="21">
        <v>27</v>
      </c>
      <c r="M43" s="22">
        <f>IF(OR('Men''s Epée'!$A$3=1,'Men''s Epée'!$W$3=TRUE),IF(OR(L43&gt;=49,ISNUMBER(L43)=FALSE),0,VLOOKUP(L43,PointTable,M$3,TRUE)),0)</f>
        <v>305</v>
      </c>
      <c r="N43" s="21">
        <v>26</v>
      </c>
      <c r="O43" s="22">
        <f>IF(OR('Men''s Epée'!$A$3=1,'Men''s Epée'!$X$3=TRUE),IF(OR(N43&gt;=49,ISNUMBER(N43)=FALSE),0,VLOOKUP(N43,PointTable,O$3,TRUE)),0)</f>
        <v>287</v>
      </c>
      <c r="P43" s="23"/>
      <c r="Q43" s="23"/>
      <c r="R43" s="23"/>
      <c r="S43" s="24"/>
      <c r="U43" s="25">
        <f t="shared" si="19"/>
        <v>0</v>
      </c>
      <c r="V43" s="25">
        <f t="shared" si="20"/>
        <v>0</v>
      </c>
      <c r="W43" s="25">
        <f t="shared" si="21"/>
        <v>305</v>
      </c>
      <c r="X43" s="25">
        <f t="shared" si="22"/>
        <v>287</v>
      </c>
      <c r="Y43" s="25">
        <f>IF(OR('Men''s Epée'!$A$3=1,P43&gt;0),ABS(P43),0)</f>
        <v>0</v>
      </c>
      <c r="Z43" s="25">
        <f>IF(OR('Men''s Epée'!$A$3=1,Q43&gt;0),ABS(Q43),0)</f>
        <v>0</v>
      </c>
      <c r="AA43" s="25">
        <f>IF(OR('Men''s Epée'!$A$3=1,R43&gt;0),ABS(R43),0)</f>
        <v>0</v>
      </c>
      <c r="AB43" s="25">
        <f>IF(OR('Men''s Epée'!$A$3=1,S43&gt;0),ABS(S43),0)</f>
        <v>0</v>
      </c>
      <c r="AD43" s="12">
        <f>IF('Men''s Epée'!$U$3=TRUE,I43,0)</f>
        <v>0</v>
      </c>
      <c r="AE43" s="12">
        <f>IF('Men''s Epée'!$V$3=TRUE,K43,0)</f>
        <v>0</v>
      </c>
      <c r="AF43" s="12">
        <f>IF('Men''s Epée'!$W$3=TRUE,M43,0)</f>
        <v>0</v>
      </c>
      <c r="AG43" s="12">
        <f>IF('Men''s Epée'!$X$3=TRUE,O43,0)</f>
        <v>0</v>
      </c>
      <c r="AH43" s="26">
        <f t="shared" si="23"/>
        <v>0</v>
      </c>
      <c r="AI43" s="26">
        <f t="shared" si="24"/>
        <v>0</v>
      </c>
      <c r="AJ43" s="26">
        <f t="shared" si="25"/>
        <v>0</v>
      </c>
      <c r="AK43" s="26">
        <f t="shared" si="26"/>
        <v>0</v>
      </c>
      <c r="AL43" s="12">
        <f t="shared" si="27"/>
        <v>0</v>
      </c>
    </row>
    <row r="44" spans="1:38" ht="13.5">
      <c r="A44" s="16" t="str">
        <f t="shared" si="0"/>
        <v>41</v>
      </c>
      <c r="B44" s="16" t="str">
        <f t="shared" si="18"/>
        <v>#</v>
      </c>
      <c r="C44" s="17" t="s">
        <v>338</v>
      </c>
      <c r="D44" s="18">
        <v>1983</v>
      </c>
      <c r="E44" s="19">
        <f>ROUND(F44+IF('Men''s Epée'!$A$3=1,G44,0)+LARGE($U44:$AB44,1)+LARGE($U44:$AB44,2),0)</f>
        <v>590</v>
      </c>
      <c r="F44" s="20"/>
      <c r="G44" s="21"/>
      <c r="H44" s="21" t="s">
        <v>8</v>
      </c>
      <c r="I44" s="22">
        <f>IF(OR('Men''s Epée'!$A$3=1,'Men''s Epée'!$U$3=TRUE),IF(OR(H44&gt;=49,ISNUMBER(H44)=FALSE),0,VLOOKUP(H44,PointTable,I$3,TRUE)),0)</f>
        <v>0</v>
      </c>
      <c r="J44" s="21">
        <v>27</v>
      </c>
      <c r="K44" s="22">
        <f>IF(OR('Men''s Epée'!$A$3=1,'Men''s Epée'!$V$3=TRUE),IF(OR(J44&gt;=49,ISNUMBER(J44)=FALSE),0,VLOOKUP(J44,PointTable,K$3,TRUE)),0)</f>
        <v>305</v>
      </c>
      <c r="L44" s="21">
        <v>35</v>
      </c>
      <c r="M44" s="22">
        <f>IF(OR('Men''s Epée'!$A$3=1,'Men''s Epée'!$W$3=TRUE),IF(OR(L44&gt;=49,ISNUMBER(L44)=FALSE),0,VLOOKUP(L44,PointTable,M$3,TRUE)),0)</f>
        <v>265</v>
      </c>
      <c r="N44" s="21">
        <v>27</v>
      </c>
      <c r="O44" s="22">
        <f>IF(OR('Men''s Epée'!$A$3=1,'Men''s Epée'!$X$3=TRUE),IF(OR(N44&gt;=49,ISNUMBER(N44)=FALSE),0,VLOOKUP(N44,PointTable,O$3,TRUE)),0)</f>
        <v>285</v>
      </c>
      <c r="P44" s="23"/>
      <c r="Q44" s="23"/>
      <c r="R44" s="23"/>
      <c r="S44" s="24"/>
      <c r="U44" s="25">
        <f t="shared" si="19"/>
        <v>0</v>
      </c>
      <c r="V44" s="25">
        <f t="shared" si="20"/>
        <v>305</v>
      </c>
      <c r="W44" s="25">
        <f t="shared" si="21"/>
        <v>265</v>
      </c>
      <c r="X44" s="25">
        <f t="shared" si="22"/>
        <v>285</v>
      </c>
      <c r="Y44" s="25">
        <f>IF(OR('Men''s Epée'!$A$3=1,P44&gt;0),ABS(P44),0)</f>
        <v>0</v>
      </c>
      <c r="Z44" s="25">
        <f>IF(OR('Men''s Epée'!$A$3=1,Q44&gt;0),ABS(Q44),0)</f>
        <v>0</v>
      </c>
      <c r="AA44" s="25">
        <f>IF(OR('Men''s Epée'!$A$3=1,R44&gt;0),ABS(R44),0)</f>
        <v>0</v>
      </c>
      <c r="AB44" s="25">
        <f>IF(OR('Men''s Epée'!$A$3=1,S44&gt;0),ABS(S44),0)</f>
        <v>0</v>
      </c>
      <c r="AD44" s="12">
        <f>IF('Men''s Epée'!$U$3=TRUE,I44,0)</f>
        <v>0</v>
      </c>
      <c r="AE44" s="12">
        <f>IF('Men''s Epée'!$V$3=TRUE,K44,0)</f>
        <v>0</v>
      </c>
      <c r="AF44" s="12">
        <f>IF('Men''s Epée'!$W$3=TRUE,M44,0)</f>
        <v>0</v>
      </c>
      <c r="AG44" s="12">
        <f>IF('Men''s Epée'!$X$3=TRUE,O44,0)</f>
        <v>0</v>
      </c>
      <c r="AH44" s="26">
        <f t="shared" si="23"/>
        <v>0</v>
      </c>
      <c r="AI44" s="26">
        <f t="shared" si="24"/>
        <v>0</v>
      </c>
      <c r="AJ44" s="26">
        <f t="shared" si="25"/>
        <v>0</v>
      </c>
      <c r="AK44" s="26">
        <f t="shared" si="26"/>
        <v>0</v>
      </c>
      <c r="AL44" s="12">
        <f t="shared" si="27"/>
        <v>0</v>
      </c>
    </row>
    <row r="45" spans="1:38" ht="13.5">
      <c r="A45" s="16" t="str">
        <f t="shared" si="0"/>
        <v>42</v>
      </c>
      <c r="B45" s="16" t="str">
        <f t="shared" si="18"/>
        <v>#</v>
      </c>
      <c r="C45" s="17" t="s">
        <v>435</v>
      </c>
      <c r="D45" s="18">
        <v>1983</v>
      </c>
      <c r="E45" s="19">
        <f>ROUND(F45+IF('Men''s Epée'!$A$3=1,G45,0)+LARGE($U45:$AB45,1)+LARGE($U45:$AB45,2),0)</f>
        <v>573</v>
      </c>
      <c r="F45" s="20"/>
      <c r="G45" s="21"/>
      <c r="H45" s="21" t="s">
        <v>8</v>
      </c>
      <c r="I45" s="22">
        <f>IF(OR('Men''s Epée'!$A$3=1,'Men''s Epée'!$U$3=TRUE),IF(OR(H45&gt;=49,ISNUMBER(H45)=FALSE),0,VLOOKUP(H45,PointTable,I$3,TRUE)),0)</f>
        <v>0</v>
      </c>
      <c r="J45" s="21" t="s">
        <v>8</v>
      </c>
      <c r="K45" s="22">
        <f>IF(OR('Men''s Epée'!$A$3=1,'Men''s Epée'!$V$3=TRUE),IF(OR(J45&gt;=49,ISNUMBER(J45)=FALSE),0,VLOOKUP(J45,PointTable,K$3,TRUE)),0)</f>
        <v>0</v>
      </c>
      <c r="L45" s="21">
        <v>41.5</v>
      </c>
      <c r="M45" s="22">
        <f>IF(OR('Men''s Epée'!$A$3=1,'Men''s Epée'!$W$3=TRUE),IF(OR(L45&gt;=49,ISNUMBER(L45)=FALSE),0,VLOOKUP(L45,PointTable,M$3,TRUE)),0)</f>
        <v>232.5</v>
      </c>
      <c r="N45" s="21">
        <v>22</v>
      </c>
      <c r="O45" s="22">
        <f>IF(OR('Men''s Epée'!$A$3=1,'Men''s Epée'!$X$3=TRUE),IF(OR(N45&gt;=49,ISNUMBER(N45)=FALSE),0,VLOOKUP(N45,PointTable,O$3,TRUE)),0)</f>
        <v>340</v>
      </c>
      <c r="P45" s="23"/>
      <c r="Q45" s="23"/>
      <c r="R45" s="23"/>
      <c r="S45" s="24"/>
      <c r="U45" s="25">
        <f t="shared" si="19"/>
        <v>0</v>
      </c>
      <c r="V45" s="25">
        <f t="shared" si="20"/>
        <v>0</v>
      </c>
      <c r="W45" s="25">
        <f t="shared" si="21"/>
        <v>232.5</v>
      </c>
      <c r="X45" s="25">
        <f t="shared" si="22"/>
        <v>340</v>
      </c>
      <c r="Y45" s="25">
        <f>IF(OR('Men''s Epée'!$A$3=1,P45&gt;0),ABS(P45),0)</f>
        <v>0</v>
      </c>
      <c r="Z45" s="25">
        <f>IF(OR('Men''s Epée'!$A$3=1,Q45&gt;0),ABS(Q45),0)</f>
        <v>0</v>
      </c>
      <c r="AA45" s="25">
        <f>IF(OR('Men''s Epée'!$A$3=1,R45&gt;0),ABS(R45),0)</f>
        <v>0</v>
      </c>
      <c r="AB45" s="25">
        <f>IF(OR('Men''s Epée'!$A$3=1,S45&gt;0),ABS(S45),0)</f>
        <v>0</v>
      </c>
      <c r="AD45" s="12">
        <f>IF('Men''s Epée'!$U$3=TRUE,I45,0)</f>
        <v>0</v>
      </c>
      <c r="AE45" s="12">
        <f>IF('Men''s Epée'!$V$3=TRUE,K45,0)</f>
        <v>0</v>
      </c>
      <c r="AF45" s="12">
        <f>IF('Men''s Epée'!$W$3=TRUE,M45,0)</f>
        <v>0</v>
      </c>
      <c r="AG45" s="12">
        <f>IF('Men''s Epée'!$X$3=TRUE,O45,0)</f>
        <v>0</v>
      </c>
      <c r="AH45" s="26">
        <f t="shared" si="23"/>
        <v>0</v>
      </c>
      <c r="AI45" s="26">
        <f t="shared" si="24"/>
        <v>0</v>
      </c>
      <c r="AJ45" s="26">
        <f t="shared" si="25"/>
        <v>0</v>
      </c>
      <c r="AK45" s="26">
        <f t="shared" si="26"/>
        <v>0</v>
      </c>
      <c r="AL45" s="12">
        <f t="shared" si="27"/>
        <v>0</v>
      </c>
    </row>
    <row r="46" spans="1:39" ht="13.5">
      <c r="A46" s="16" t="str">
        <f t="shared" si="0"/>
        <v>43</v>
      </c>
      <c r="B46" s="16" t="str">
        <f t="shared" si="18"/>
        <v>#</v>
      </c>
      <c r="C46" s="39" t="s">
        <v>219</v>
      </c>
      <c r="D46" s="36">
        <v>1983</v>
      </c>
      <c r="E46" s="19">
        <f>ROUND(F46+IF('Men''s Epée'!$A$3=1,G46,0)+LARGE($U46:$AB46,1)+LARGE($U46:$AB46,2),0)</f>
        <v>560</v>
      </c>
      <c r="F46" s="20"/>
      <c r="G46" s="21"/>
      <c r="H46" s="21" t="s">
        <v>8</v>
      </c>
      <c r="I46" s="22">
        <f>IF(OR('Men''s Epée'!$A$3=1,'Men''s Epée'!$U$3=TRUE),IF(OR(H46&gt;=49,ISNUMBER(H46)=FALSE),0,VLOOKUP(H46,PointTable,I$3,TRUE)),0)</f>
        <v>0</v>
      </c>
      <c r="J46" s="21" t="s">
        <v>8</v>
      </c>
      <c r="K46" s="22">
        <f>IF(OR('Men''s Epée'!$A$3=1,'Men''s Epée'!$V$3=TRUE),IF(OR(J46&gt;=49,ISNUMBER(J46)=FALSE),0,VLOOKUP(J46,PointTable,K$3,TRUE)),0)</f>
        <v>0</v>
      </c>
      <c r="L46" s="21">
        <v>31</v>
      </c>
      <c r="M46" s="22">
        <f>IF(OR('Men''s Epée'!$A$3=1,'Men''s Epée'!$W$3=TRUE),IF(OR(L46&gt;=49,ISNUMBER(L46)=FALSE),0,VLOOKUP(L46,PointTable,M$3,TRUE)),0)</f>
        <v>285</v>
      </c>
      <c r="N46" s="21">
        <v>32</v>
      </c>
      <c r="O46" s="22">
        <f>IF(OR('Men''s Epée'!$A$3=1,'Men''s Epée'!$X$3=TRUE),IF(OR(N46&gt;=49,ISNUMBER(N46)=FALSE),0,VLOOKUP(N46,PointTable,O$3,TRUE)),0)</f>
        <v>275</v>
      </c>
      <c r="P46" s="23">
        <v>-58.28</v>
      </c>
      <c r="Q46" s="23"/>
      <c r="R46" s="23"/>
      <c r="S46" s="24"/>
      <c r="U46" s="25">
        <f t="shared" si="19"/>
        <v>0</v>
      </c>
      <c r="V46" s="25">
        <f t="shared" si="20"/>
        <v>0</v>
      </c>
      <c r="W46" s="25">
        <f t="shared" si="21"/>
        <v>285</v>
      </c>
      <c r="X46" s="25">
        <f t="shared" si="22"/>
        <v>275</v>
      </c>
      <c r="Y46" s="25">
        <f>IF(OR('Men''s Epée'!$A$3=1,P46&gt;0),ABS(P46),0)</f>
        <v>58.28</v>
      </c>
      <c r="Z46" s="25">
        <f>IF(OR('Men''s Epée'!$A$3=1,Q46&gt;0),ABS(Q46),0)</f>
        <v>0</v>
      </c>
      <c r="AA46" s="25">
        <f>IF(OR('Men''s Epée'!$A$3=1,R46&gt;0),ABS(R46),0)</f>
        <v>0</v>
      </c>
      <c r="AB46" s="25">
        <f>IF(OR('Men''s Epée'!$A$3=1,S46&gt;0),ABS(S46),0)</f>
        <v>0</v>
      </c>
      <c r="AD46" s="12">
        <f>IF('Men''s Epée'!$U$3=TRUE,I46,0)</f>
        <v>0</v>
      </c>
      <c r="AE46" s="12">
        <f>IF('Men''s Epée'!$V$3=TRUE,K46,0)</f>
        <v>0</v>
      </c>
      <c r="AF46" s="12">
        <f>IF('Men''s Epée'!$W$3=TRUE,M46,0)</f>
        <v>0</v>
      </c>
      <c r="AG46" s="12">
        <f>IF('Men''s Epée'!$X$3=TRUE,O46,0)</f>
        <v>0</v>
      </c>
      <c r="AH46" s="26">
        <f t="shared" si="23"/>
        <v>0</v>
      </c>
      <c r="AI46" s="26">
        <f t="shared" si="24"/>
        <v>0</v>
      </c>
      <c r="AJ46" s="26">
        <f t="shared" si="25"/>
        <v>0</v>
      </c>
      <c r="AK46" s="26">
        <f t="shared" si="26"/>
        <v>0</v>
      </c>
      <c r="AL46" s="12">
        <f t="shared" si="27"/>
        <v>0</v>
      </c>
      <c r="AM46" s="43"/>
    </row>
    <row r="47" spans="1:38" ht="13.5">
      <c r="A47" s="16" t="str">
        <f t="shared" si="0"/>
        <v>44</v>
      </c>
      <c r="B47" s="16" t="str">
        <f t="shared" si="18"/>
        <v>#</v>
      </c>
      <c r="C47" s="17" t="s">
        <v>345</v>
      </c>
      <c r="D47" s="18">
        <v>1983</v>
      </c>
      <c r="E47" s="19">
        <f>ROUND(F47+IF('Men''s Epée'!$A$3=1,G47,0)+LARGE($U47:$AB47,1)+LARGE($U47:$AB47,2),0)</f>
        <v>559</v>
      </c>
      <c r="F47" s="20"/>
      <c r="G47" s="21"/>
      <c r="H47" s="21" t="s">
        <v>8</v>
      </c>
      <c r="I47" s="22">
        <f>IF(OR('Men''s Epée'!$A$3=1,'Men''s Epée'!$U$3=TRUE),IF(OR(H47&gt;=49,ISNUMBER(H47)=FALSE),0,VLOOKUP(H47,PointTable,I$3,TRUE)),0)</f>
        <v>0</v>
      </c>
      <c r="J47" s="21">
        <v>32.5</v>
      </c>
      <c r="K47" s="22">
        <f>IF(OR('Men''s Epée'!$A$3=1,'Men''s Epée'!$V$3=TRUE),IF(OR(J47&gt;=49,ISNUMBER(J47)=FALSE),0,VLOOKUP(J47,PointTable,K$3,TRUE)),0)</f>
        <v>277.5</v>
      </c>
      <c r="L47" s="21">
        <v>32</v>
      </c>
      <c r="M47" s="22">
        <f>IF(OR('Men''s Epée'!$A$3=1,'Men''s Epée'!$W$3=TRUE),IF(OR(L47&gt;=49,ISNUMBER(L47)=FALSE),0,VLOOKUP(L47,PointTable,M$3,TRUE)),0)</f>
        <v>280</v>
      </c>
      <c r="N47" s="21">
        <v>30</v>
      </c>
      <c r="O47" s="22">
        <f>IF(OR('Men''s Epée'!$A$3=1,'Men''s Epée'!$X$3=TRUE),IF(OR(N47&gt;=49,ISNUMBER(N47)=FALSE),0,VLOOKUP(N47,PointTable,O$3,TRUE)),0)</f>
        <v>279</v>
      </c>
      <c r="P47" s="23"/>
      <c r="Q47" s="23"/>
      <c r="R47" s="23"/>
      <c r="S47" s="24"/>
      <c r="U47" s="25">
        <f t="shared" si="19"/>
        <v>0</v>
      </c>
      <c r="V47" s="25">
        <f t="shared" si="20"/>
        <v>277.5</v>
      </c>
      <c r="W47" s="25">
        <f t="shared" si="21"/>
        <v>280</v>
      </c>
      <c r="X47" s="25">
        <f t="shared" si="22"/>
        <v>279</v>
      </c>
      <c r="Y47" s="25">
        <f>IF(OR('Men''s Epée'!$A$3=1,P47&gt;0),ABS(P47),0)</f>
        <v>0</v>
      </c>
      <c r="Z47" s="25">
        <f>IF(OR('Men''s Epée'!$A$3=1,Q47&gt;0),ABS(Q47),0)</f>
        <v>0</v>
      </c>
      <c r="AA47" s="25">
        <f>IF(OR('Men''s Epée'!$A$3=1,R47&gt;0),ABS(R47),0)</f>
        <v>0</v>
      </c>
      <c r="AB47" s="25">
        <f>IF(OR('Men''s Epée'!$A$3=1,S47&gt;0),ABS(S47),0)</f>
        <v>0</v>
      </c>
      <c r="AD47" s="12">
        <f>IF('Men''s Epée'!$U$3=TRUE,I47,0)</f>
        <v>0</v>
      </c>
      <c r="AE47" s="12">
        <f>IF('Men''s Epée'!$V$3=TRUE,K47,0)</f>
        <v>0</v>
      </c>
      <c r="AF47" s="12">
        <f>IF('Men''s Epée'!$W$3=TRUE,M47,0)</f>
        <v>0</v>
      </c>
      <c r="AG47" s="12">
        <f>IF('Men''s Epée'!$X$3=TRUE,O47,0)</f>
        <v>0</v>
      </c>
      <c r="AH47" s="26">
        <f t="shared" si="23"/>
        <v>0</v>
      </c>
      <c r="AI47" s="26">
        <f t="shared" si="24"/>
        <v>0</v>
      </c>
      <c r="AJ47" s="26">
        <f t="shared" si="25"/>
        <v>0</v>
      </c>
      <c r="AK47" s="26">
        <f t="shared" si="26"/>
        <v>0</v>
      </c>
      <c r="AL47" s="12">
        <f t="shared" si="27"/>
        <v>0</v>
      </c>
    </row>
    <row r="48" spans="1:38" ht="13.5">
      <c r="A48" s="16" t="str">
        <f t="shared" si="0"/>
        <v>45</v>
      </c>
      <c r="B48" s="16">
        <f t="shared" si="18"/>
      </c>
      <c r="C48" s="39" t="s">
        <v>459</v>
      </c>
      <c r="D48" s="36">
        <v>1976</v>
      </c>
      <c r="E48" s="19">
        <f>ROUND(F48+IF('Men''s Epée'!$A$3=1,G48,0)+LARGE($U48:$AB48,1)+LARGE($U48:$AB48,2),0)</f>
        <v>533</v>
      </c>
      <c r="F48" s="20"/>
      <c r="G48" s="21"/>
      <c r="H48" s="21" t="s">
        <v>8</v>
      </c>
      <c r="I48" s="22">
        <f>IF(OR('Men''s Epée'!$A$3=1,'Men''s Epée'!$U$3=TRUE),IF(OR(H48&gt;=49,ISNUMBER(H48)=FALSE),0,VLOOKUP(H48,PointTable,I$3,TRUE)),0)</f>
        <v>0</v>
      </c>
      <c r="J48" s="21" t="s">
        <v>8</v>
      </c>
      <c r="K48" s="22">
        <f>IF(OR('Men''s Epée'!$A$3=1,'Men''s Epée'!$V$3=TRUE),IF(OR(J48&gt;=49,ISNUMBER(J48)=FALSE),0,VLOOKUP(J48,PointTable,K$3,TRUE)),0)</f>
        <v>0</v>
      </c>
      <c r="L48" s="21" t="s">
        <v>8</v>
      </c>
      <c r="M48" s="22">
        <f>IF(OR('Men''s Epée'!$A$3=1,'Men''s Epée'!$W$3=TRUE),IF(OR(L48&gt;=49,ISNUMBER(L48)=FALSE),0,VLOOKUP(L48,PointTable,M$3,TRUE)),0)</f>
        <v>0</v>
      </c>
      <c r="N48" s="21">
        <v>10</v>
      </c>
      <c r="O48" s="22">
        <f>IF(OR('Men''s Epée'!$A$3=1,'Men''s Epée'!$X$3=TRUE),IF(OR(N48&gt;=49,ISNUMBER(N48)=FALSE),0,VLOOKUP(N48,PointTable,O$3,TRUE)),0)</f>
        <v>533</v>
      </c>
      <c r="P48" s="23"/>
      <c r="Q48" s="23"/>
      <c r="R48" s="23"/>
      <c r="S48" s="24"/>
      <c r="U48" s="25">
        <f t="shared" si="19"/>
        <v>0</v>
      </c>
      <c r="V48" s="25">
        <f t="shared" si="20"/>
        <v>0</v>
      </c>
      <c r="W48" s="25">
        <f t="shared" si="21"/>
        <v>0</v>
      </c>
      <c r="X48" s="25">
        <f t="shared" si="22"/>
        <v>533</v>
      </c>
      <c r="Y48" s="25">
        <f>IF(OR('Men''s Epée'!$A$3=1,P48&gt;0),ABS(P48),0)</f>
        <v>0</v>
      </c>
      <c r="Z48" s="25">
        <f>IF(OR('Men''s Epée'!$A$3=1,Q48&gt;0),ABS(Q48),0)</f>
        <v>0</v>
      </c>
      <c r="AA48" s="25">
        <f>IF(OR('Men''s Epée'!$A$3=1,R48&gt;0),ABS(R48),0)</f>
        <v>0</v>
      </c>
      <c r="AB48" s="25">
        <f>IF(OR('Men''s Epée'!$A$3=1,S48&gt;0),ABS(S48),0)</f>
        <v>0</v>
      </c>
      <c r="AD48" s="12">
        <f>IF('Men''s Epée'!$U$3=TRUE,I48,0)</f>
        <v>0</v>
      </c>
      <c r="AE48" s="12">
        <f>IF('Men''s Epée'!$V$3=TRUE,K48,0)</f>
        <v>0</v>
      </c>
      <c r="AF48" s="12">
        <f>IF('Men''s Epée'!$W$3=TRUE,M48,0)</f>
        <v>0</v>
      </c>
      <c r="AG48" s="12">
        <f>IF('Men''s Epée'!$X$3=TRUE,O48,0)</f>
        <v>0</v>
      </c>
      <c r="AH48" s="26">
        <f t="shared" si="23"/>
        <v>0</v>
      </c>
      <c r="AI48" s="26">
        <f t="shared" si="24"/>
        <v>0</v>
      </c>
      <c r="AJ48" s="26">
        <f t="shared" si="25"/>
        <v>0</v>
      </c>
      <c r="AK48" s="26">
        <f t="shared" si="26"/>
        <v>0</v>
      </c>
      <c r="AL48" s="12">
        <f t="shared" si="27"/>
        <v>0</v>
      </c>
    </row>
    <row r="49" spans="1:38" ht="13.5">
      <c r="A49" s="16" t="str">
        <f t="shared" si="0"/>
        <v>46</v>
      </c>
      <c r="B49" s="16">
        <f t="shared" si="18"/>
      </c>
      <c r="C49" s="17" t="s">
        <v>248</v>
      </c>
      <c r="D49" s="18">
        <v>1968</v>
      </c>
      <c r="E49" s="19">
        <f>ROUND(F49+IF('Men''s Epée'!$A$3=1,G49,0)+LARGE($U49:$AB49,1)+LARGE($U49:$AB49,2),0)</f>
        <v>525</v>
      </c>
      <c r="F49" s="20"/>
      <c r="G49" s="21"/>
      <c r="H49" s="21">
        <v>13</v>
      </c>
      <c r="I49" s="22">
        <f>IF(OR('Men''s Epée'!$A$3=1,'Men''s Epée'!$U$3=TRUE),IF(OR(H49&gt;=49,ISNUMBER(H49)=FALSE),0,VLOOKUP(H49,PointTable,I$3,TRUE)),0)</f>
        <v>525</v>
      </c>
      <c r="J49" s="21" t="s">
        <v>8</v>
      </c>
      <c r="K49" s="22">
        <f>IF(OR('Men''s Epée'!$A$3=1,'Men''s Epée'!$V$3=TRUE),IF(OR(J49&gt;=49,ISNUMBER(J49)=FALSE),0,VLOOKUP(J49,PointTable,K$3,TRUE)),0)</f>
        <v>0</v>
      </c>
      <c r="L49" s="21" t="s">
        <v>8</v>
      </c>
      <c r="M49" s="22">
        <f>IF(OR('Men''s Epée'!$A$3=1,'Men''s Epée'!$W$3=TRUE),IF(OR(L49&gt;=49,ISNUMBER(L49)=FALSE),0,VLOOKUP(L49,PointTable,M$3,TRUE)),0)</f>
        <v>0</v>
      </c>
      <c r="N49" s="21" t="s">
        <v>8</v>
      </c>
      <c r="O49" s="22">
        <f>IF(OR('Men''s Epée'!$A$3=1,'Men''s Epée'!$X$3=TRUE),IF(OR(N49&gt;=49,ISNUMBER(N49)=FALSE),0,VLOOKUP(N49,PointTable,O$3,TRUE)),0)</f>
        <v>0</v>
      </c>
      <c r="P49" s="23"/>
      <c r="Q49" s="23"/>
      <c r="R49" s="23"/>
      <c r="S49" s="24"/>
      <c r="U49" s="25">
        <f t="shared" si="19"/>
        <v>525</v>
      </c>
      <c r="V49" s="25">
        <f t="shared" si="20"/>
        <v>0</v>
      </c>
      <c r="W49" s="25">
        <f t="shared" si="21"/>
        <v>0</v>
      </c>
      <c r="X49" s="25">
        <f t="shared" si="22"/>
        <v>0</v>
      </c>
      <c r="Y49" s="25">
        <f>IF(OR('Men''s Epée'!$A$3=1,P49&gt;0),ABS(P49),0)</f>
        <v>0</v>
      </c>
      <c r="Z49" s="25">
        <f>IF(OR('Men''s Epée'!$A$3=1,Q49&gt;0),ABS(Q49),0)</f>
        <v>0</v>
      </c>
      <c r="AA49" s="25">
        <f>IF(OR('Men''s Epée'!$A$3=1,R49&gt;0),ABS(R49),0)</f>
        <v>0</v>
      </c>
      <c r="AB49" s="25">
        <f>IF(OR('Men''s Epée'!$A$3=1,S49&gt;0),ABS(S49),0)</f>
        <v>0</v>
      </c>
      <c r="AD49" s="12">
        <f>IF('Men''s Epée'!$U$3=TRUE,I49,0)</f>
        <v>0</v>
      </c>
      <c r="AE49" s="12">
        <f>IF('Men''s Epée'!$V$3=TRUE,K49,0)</f>
        <v>0</v>
      </c>
      <c r="AF49" s="12">
        <f>IF('Men''s Epée'!$W$3=TRUE,M49,0)</f>
        <v>0</v>
      </c>
      <c r="AG49" s="12">
        <f>IF('Men''s Epée'!$X$3=TRUE,O49,0)</f>
        <v>0</v>
      </c>
      <c r="AH49" s="26">
        <f t="shared" si="23"/>
        <v>0</v>
      </c>
      <c r="AI49" s="26">
        <f t="shared" si="24"/>
        <v>0</v>
      </c>
      <c r="AJ49" s="26">
        <f t="shared" si="25"/>
        <v>0</v>
      </c>
      <c r="AK49" s="26">
        <f t="shared" si="26"/>
        <v>0</v>
      </c>
      <c r="AL49" s="12">
        <f t="shared" si="27"/>
        <v>0</v>
      </c>
    </row>
    <row r="50" spans="1:38" ht="13.5">
      <c r="A50" s="16" t="str">
        <f t="shared" si="0"/>
        <v>47</v>
      </c>
      <c r="B50" s="16">
        <f t="shared" si="18"/>
      </c>
      <c r="C50" s="17" t="s">
        <v>43</v>
      </c>
      <c r="D50" s="18">
        <v>1979</v>
      </c>
      <c r="E50" s="19">
        <f>ROUND(F50+IF('Men''s Epée'!$A$3=1,G50,0)+LARGE($U50:$AB50,1)+LARGE($U50:$AB50,2),0)</f>
        <v>495</v>
      </c>
      <c r="F50" s="20"/>
      <c r="G50" s="21"/>
      <c r="H50" s="21" t="s">
        <v>8</v>
      </c>
      <c r="I50" s="22">
        <f>IF(OR('Men''s Epée'!$A$3=1,'Men''s Epée'!$U$3=TRUE),IF(OR(H50&gt;=49,ISNUMBER(H50)=FALSE),0,VLOOKUP(H50,PointTable,I$3,TRUE)),0)</f>
        <v>0</v>
      </c>
      <c r="J50" s="21">
        <v>15</v>
      </c>
      <c r="K50" s="22">
        <f>IF(OR('Men''s Epée'!$A$3=1,'Men''s Epée'!$V$3=TRUE),IF(OR(J50&gt;=49,ISNUMBER(J50)=FALSE),0,VLOOKUP(J50,PointTable,K$3,TRUE)),0)</f>
        <v>495</v>
      </c>
      <c r="L50" s="21" t="s">
        <v>8</v>
      </c>
      <c r="M50" s="22">
        <f>IF(OR('Men''s Epée'!$A$3=1,'Men''s Epée'!$W$3=TRUE),IF(OR(L50&gt;=49,ISNUMBER(L50)=FALSE),0,VLOOKUP(L50,PointTable,M$3,TRUE)),0)</f>
        <v>0</v>
      </c>
      <c r="N50" s="21" t="s">
        <v>8</v>
      </c>
      <c r="O50" s="22">
        <f>IF(OR('Men''s Epée'!$A$3=1,'Men''s Epée'!$X$3=TRUE),IF(OR(N50&gt;=49,ISNUMBER(N50)=FALSE),0,VLOOKUP(N50,PointTable,O$3,TRUE)),0)</f>
        <v>0</v>
      </c>
      <c r="P50" s="23"/>
      <c r="Q50" s="23"/>
      <c r="R50" s="23"/>
      <c r="S50" s="24"/>
      <c r="U50" s="25">
        <f t="shared" si="19"/>
        <v>0</v>
      </c>
      <c r="V50" s="25">
        <f t="shared" si="20"/>
        <v>495</v>
      </c>
      <c r="W50" s="25">
        <f t="shared" si="21"/>
        <v>0</v>
      </c>
      <c r="X50" s="25">
        <f t="shared" si="22"/>
        <v>0</v>
      </c>
      <c r="Y50" s="25">
        <f>IF(OR('Men''s Epée'!$A$3=1,P50&gt;0),ABS(P50),0)</f>
        <v>0</v>
      </c>
      <c r="Z50" s="25">
        <f>IF(OR('Men''s Epée'!$A$3=1,Q50&gt;0),ABS(Q50),0)</f>
        <v>0</v>
      </c>
      <c r="AA50" s="25">
        <f>IF(OR('Men''s Epée'!$A$3=1,R50&gt;0),ABS(R50),0)</f>
        <v>0</v>
      </c>
      <c r="AB50" s="25">
        <f>IF(OR('Men''s Epée'!$A$3=1,S50&gt;0),ABS(S50),0)</f>
        <v>0</v>
      </c>
      <c r="AD50" s="12">
        <f>IF('Men''s Epée'!$U$3=TRUE,I50,0)</f>
        <v>0</v>
      </c>
      <c r="AE50" s="12">
        <f>IF('Men''s Epée'!$V$3=TRUE,K50,0)</f>
        <v>0</v>
      </c>
      <c r="AF50" s="12">
        <f>IF('Men''s Epée'!$W$3=TRUE,M50,0)</f>
        <v>0</v>
      </c>
      <c r="AG50" s="12">
        <f>IF('Men''s Epée'!$X$3=TRUE,O50,0)</f>
        <v>0</v>
      </c>
      <c r="AH50" s="26">
        <f t="shared" si="23"/>
        <v>0</v>
      </c>
      <c r="AI50" s="26">
        <f t="shared" si="24"/>
        <v>0</v>
      </c>
      <c r="AJ50" s="26">
        <f t="shared" si="25"/>
        <v>0</v>
      </c>
      <c r="AK50" s="26">
        <f t="shared" si="26"/>
        <v>0</v>
      </c>
      <c r="AL50" s="12">
        <f t="shared" si="27"/>
        <v>0</v>
      </c>
    </row>
    <row r="51" spans="1:38" ht="13.5">
      <c r="A51" s="16" t="str">
        <f t="shared" si="0"/>
        <v>48</v>
      </c>
      <c r="B51" s="16" t="str">
        <f t="shared" si="18"/>
        <v>#</v>
      </c>
      <c r="C51" s="17" t="s">
        <v>251</v>
      </c>
      <c r="D51" s="18">
        <v>1983</v>
      </c>
      <c r="E51" s="19">
        <f>ROUND(F51+IF('Men''s Epée'!$A$3=1,G51,0)+LARGE($U51:$AB51,1)+LARGE($U51:$AB51,2),0)</f>
        <v>490</v>
      </c>
      <c r="F51" s="20"/>
      <c r="G51" s="21"/>
      <c r="H51" s="21">
        <v>34</v>
      </c>
      <c r="I51" s="22">
        <f>IF(OR('Men''s Epée'!$A$3=1,'Men''s Epée'!$U$3=TRUE),IF(OR(H51&gt;=49,ISNUMBER(H51)=FALSE),0,VLOOKUP(H51,PointTable,I$3,TRUE)),0)</f>
        <v>270</v>
      </c>
      <c r="J51" s="21">
        <v>44</v>
      </c>
      <c r="K51" s="22">
        <f>IF(OR('Men''s Epée'!$A$3=1,'Men''s Epée'!$V$3=TRUE),IF(OR(J51&gt;=49,ISNUMBER(J51)=FALSE),0,VLOOKUP(J51,PointTable,K$3,TRUE)),0)</f>
        <v>220</v>
      </c>
      <c r="L51" s="21">
        <v>44.5</v>
      </c>
      <c r="M51" s="22">
        <f>IF(OR('Men''s Epée'!$A$3=1,'Men''s Epée'!$W$3=TRUE),IF(OR(L51&gt;=49,ISNUMBER(L51)=FALSE),0,VLOOKUP(L51,PointTable,M$3,TRUE)),0)</f>
        <v>217.5</v>
      </c>
      <c r="N51" s="21" t="s">
        <v>8</v>
      </c>
      <c r="O51" s="22">
        <f>IF(OR('Men''s Epée'!$A$3=1,'Men''s Epée'!$X$3=TRUE),IF(OR(N51&gt;=49,ISNUMBER(N51)=FALSE),0,VLOOKUP(N51,PointTable,O$3,TRUE)),0)</f>
        <v>0</v>
      </c>
      <c r="P51" s="23"/>
      <c r="Q51" s="23"/>
      <c r="R51" s="23"/>
      <c r="S51" s="24"/>
      <c r="U51" s="25">
        <f t="shared" si="19"/>
        <v>270</v>
      </c>
      <c r="V51" s="25">
        <f t="shared" si="20"/>
        <v>220</v>
      </c>
      <c r="W51" s="25">
        <f t="shared" si="21"/>
        <v>217.5</v>
      </c>
      <c r="X51" s="25">
        <f t="shared" si="22"/>
        <v>0</v>
      </c>
      <c r="Y51" s="25">
        <f>IF(OR('Men''s Epée'!$A$3=1,P51&gt;0),ABS(P51),0)</f>
        <v>0</v>
      </c>
      <c r="Z51" s="25">
        <f>IF(OR('Men''s Epée'!$A$3=1,Q51&gt;0),ABS(Q51),0)</f>
        <v>0</v>
      </c>
      <c r="AA51" s="25">
        <f>IF(OR('Men''s Epée'!$A$3=1,R51&gt;0),ABS(R51),0)</f>
        <v>0</v>
      </c>
      <c r="AB51" s="25">
        <f>IF(OR('Men''s Epée'!$A$3=1,S51&gt;0),ABS(S51),0)</f>
        <v>0</v>
      </c>
      <c r="AD51" s="12">
        <f>IF('Men''s Epée'!$U$3=TRUE,I51,0)</f>
        <v>0</v>
      </c>
      <c r="AE51" s="12">
        <f>IF('Men''s Epée'!$V$3=TRUE,K51,0)</f>
        <v>0</v>
      </c>
      <c r="AF51" s="12">
        <f>IF('Men''s Epée'!$W$3=TRUE,M51,0)</f>
        <v>0</v>
      </c>
      <c r="AG51" s="12">
        <f>IF('Men''s Epée'!$X$3=TRUE,O51,0)</f>
        <v>0</v>
      </c>
      <c r="AH51" s="26">
        <f t="shared" si="23"/>
        <v>0</v>
      </c>
      <c r="AI51" s="26">
        <f t="shared" si="24"/>
        <v>0</v>
      </c>
      <c r="AJ51" s="26">
        <f t="shared" si="25"/>
        <v>0</v>
      </c>
      <c r="AK51" s="26">
        <f t="shared" si="26"/>
        <v>0</v>
      </c>
      <c r="AL51" s="12">
        <f t="shared" si="27"/>
        <v>0</v>
      </c>
    </row>
    <row r="52" spans="1:38" ht="13.5">
      <c r="A52" s="16" t="str">
        <f t="shared" si="0"/>
        <v>49</v>
      </c>
      <c r="B52" s="16">
        <f t="shared" si="18"/>
      </c>
      <c r="C52" s="17" t="s">
        <v>343</v>
      </c>
      <c r="D52" s="18">
        <v>1972</v>
      </c>
      <c r="E52" s="19">
        <f>ROUND(F52+IF('Men''s Epée'!$A$3=1,G52,0)+LARGE($U52:$AB52,1)+LARGE($U52:$AB52,2),0)</f>
        <v>486</v>
      </c>
      <c r="F52" s="20"/>
      <c r="G52" s="21"/>
      <c r="H52" s="21" t="s">
        <v>8</v>
      </c>
      <c r="I52" s="22">
        <f>IF(OR('Men''s Epée'!$A$3=1,'Men''s Epée'!$U$3=TRUE),IF(OR(H52&gt;=49,ISNUMBER(H52)=FALSE),0,VLOOKUP(H52,PointTable,I$3,TRUE)),0)</f>
        <v>0</v>
      </c>
      <c r="J52" s="21">
        <v>47</v>
      </c>
      <c r="K52" s="22">
        <f>IF(OR('Men''s Epée'!$A$3=1,'Men''s Epée'!$V$3=TRUE),IF(OR(J52&gt;=49,ISNUMBER(J52)=FALSE),0,VLOOKUP(J52,PointTable,K$3,TRUE)),0)</f>
        <v>205</v>
      </c>
      <c r="L52" s="21" t="s">
        <v>8</v>
      </c>
      <c r="M52" s="22">
        <f>IF(OR('Men''s Epée'!$A$3=1,'Men''s Epée'!$W$3=TRUE),IF(OR(L52&gt;=49,ISNUMBER(L52)=FALSE),0,VLOOKUP(L52,PointTable,M$3,TRUE)),0)</f>
        <v>0</v>
      </c>
      <c r="N52" s="21">
        <v>29</v>
      </c>
      <c r="O52" s="22">
        <f>IF(OR('Men''s Epée'!$A$3=1,'Men''s Epée'!$X$3=TRUE),IF(OR(N52&gt;=49,ISNUMBER(N52)=FALSE),0,VLOOKUP(N52,PointTable,O$3,TRUE)),0)</f>
        <v>281</v>
      </c>
      <c r="P52" s="23"/>
      <c r="Q52" s="23"/>
      <c r="R52" s="23"/>
      <c r="S52" s="24"/>
      <c r="U52" s="25">
        <f t="shared" si="19"/>
        <v>0</v>
      </c>
      <c r="V52" s="25">
        <f t="shared" si="20"/>
        <v>205</v>
      </c>
      <c r="W52" s="25">
        <f t="shared" si="21"/>
        <v>0</v>
      </c>
      <c r="X52" s="25">
        <f t="shared" si="22"/>
        <v>281</v>
      </c>
      <c r="Y52" s="25">
        <f>IF(OR('Men''s Epée'!$A$3=1,P52&gt;0),ABS(P52),0)</f>
        <v>0</v>
      </c>
      <c r="Z52" s="25">
        <f>IF(OR('Men''s Epée'!$A$3=1,Q52&gt;0),ABS(Q52),0)</f>
        <v>0</v>
      </c>
      <c r="AA52" s="25">
        <f>IF(OR('Men''s Epée'!$A$3=1,R52&gt;0),ABS(R52),0)</f>
        <v>0</v>
      </c>
      <c r="AB52" s="25">
        <f>IF(OR('Men''s Epée'!$A$3=1,S52&gt;0),ABS(S52),0)</f>
        <v>0</v>
      </c>
      <c r="AD52" s="12">
        <f>IF('Men''s Epée'!$U$3=TRUE,I52,0)</f>
        <v>0</v>
      </c>
      <c r="AE52" s="12">
        <f>IF('Men''s Epée'!$V$3=TRUE,K52,0)</f>
        <v>0</v>
      </c>
      <c r="AF52" s="12">
        <f>IF('Men''s Epée'!$W$3=TRUE,M52,0)</f>
        <v>0</v>
      </c>
      <c r="AG52" s="12">
        <f>IF('Men''s Epée'!$X$3=TRUE,O52,0)</f>
        <v>0</v>
      </c>
      <c r="AH52" s="26">
        <f t="shared" si="23"/>
        <v>0</v>
      </c>
      <c r="AI52" s="26">
        <f t="shared" si="24"/>
        <v>0</v>
      </c>
      <c r="AJ52" s="26">
        <f t="shared" si="25"/>
        <v>0</v>
      </c>
      <c r="AK52" s="26">
        <f t="shared" si="26"/>
        <v>0</v>
      </c>
      <c r="AL52" s="12">
        <f t="shared" si="27"/>
        <v>0</v>
      </c>
    </row>
    <row r="53" spans="1:38" ht="13.5">
      <c r="A53" s="16" t="str">
        <f t="shared" si="0"/>
        <v>50</v>
      </c>
      <c r="B53" s="16" t="str">
        <f t="shared" si="18"/>
        <v>#</v>
      </c>
      <c r="C53" s="17" t="s">
        <v>336</v>
      </c>
      <c r="D53" s="18">
        <v>1982</v>
      </c>
      <c r="E53" s="19">
        <f>ROUND(F53+IF('Men''s Epée'!$A$3=1,G53,0)+LARGE($U53:$AB53,1)+LARGE($U53:$AB53,2),0)</f>
        <v>390</v>
      </c>
      <c r="F53" s="20"/>
      <c r="G53" s="21"/>
      <c r="H53" s="21" t="s">
        <v>8</v>
      </c>
      <c r="I53" s="22">
        <f>IF(OR('Men''s Epée'!$A$3=1,'Men''s Epée'!$U$3=TRUE),IF(OR(H53&gt;=49,ISNUMBER(H53)=FALSE),0,VLOOKUP(H53,PointTable,I$3,TRUE)),0)</f>
        <v>0</v>
      </c>
      <c r="J53" s="21">
        <v>22</v>
      </c>
      <c r="K53" s="22">
        <f>IF(OR('Men''s Epée'!$A$3=1,'Men''s Epée'!$V$3=TRUE),IF(OR(J53&gt;=49,ISNUMBER(J53)=FALSE),0,VLOOKUP(J53,PointTable,K$3,TRUE)),0)</f>
        <v>390</v>
      </c>
      <c r="L53" s="21" t="s">
        <v>8</v>
      </c>
      <c r="M53" s="22">
        <f>IF(OR('Men''s Epée'!$A$3=1,'Men''s Epée'!$W$3=TRUE),IF(OR(L53&gt;=49,ISNUMBER(L53)=FALSE),0,VLOOKUP(L53,PointTable,M$3,TRUE)),0)</f>
        <v>0</v>
      </c>
      <c r="N53" s="21" t="s">
        <v>8</v>
      </c>
      <c r="O53" s="22">
        <f>IF(OR('Men''s Epée'!$A$3=1,'Men''s Epée'!$X$3=TRUE),IF(OR(N53&gt;=49,ISNUMBER(N53)=FALSE),0,VLOOKUP(N53,PointTable,O$3,TRUE)),0)</f>
        <v>0</v>
      </c>
      <c r="P53" s="23"/>
      <c r="Q53" s="23"/>
      <c r="R53" s="23"/>
      <c r="S53" s="24"/>
      <c r="U53" s="25">
        <f t="shared" si="19"/>
        <v>0</v>
      </c>
      <c r="V53" s="25">
        <f t="shared" si="20"/>
        <v>390</v>
      </c>
      <c r="W53" s="25">
        <f t="shared" si="21"/>
        <v>0</v>
      </c>
      <c r="X53" s="25">
        <f t="shared" si="22"/>
        <v>0</v>
      </c>
      <c r="Y53" s="25">
        <f>IF(OR('Men''s Epée'!$A$3=1,P53&gt;0),ABS(P53),0)</f>
        <v>0</v>
      </c>
      <c r="Z53" s="25">
        <f>IF(OR('Men''s Epée'!$A$3=1,Q53&gt;0),ABS(Q53),0)</f>
        <v>0</v>
      </c>
      <c r="AA53" s="25">
        <f>IF(OR('Men''s Epée'!$A$3=1,R53&gt;0),ABS(R53),0)</f>
        <v>0</v>
      </c>
      <c r="AB53" s="25">
        <f>IF(OR('Men''s Epée'!$A$3=1,S53&gt;0),ABS(S53),0)</f>
        <v>0</v>
      </c>
      <c r="AD53" s="12">
        <f>IF('Men''s Epée'!$U$3=TRUE,I53,0)</f>
        <v>0</v>
      </c>
      <c r="AE53" s="12">
        <f>IF('Men''s Epée'!$V$3=TRUE,K53,0)</f>
        <v>0</v>
      </c>
      <c r="AF53" s="12">
        <f>IF('Men''s Epée'!$W$3=TRUE,M53,0)</f>
        <v>0</v>
      </c>
      <c r="AG53" s="12">
        <f>IF('Men''s Epée'!$X$3=TRUE,O53,0)</f>
        <v>0</v>
      </c>
      <c r="AH53" s="26">
        <f t="shared" si="23"/>
        <v>0</v>
      </c>
      <c r="AI53" s="26">
        <f t="shared" si="24"/>
        <v>0</v>
      </c>
      <c r="AJ53" s="26">
        <f t="shared" si="25"/>
        <v>0</v>
      </c>
      <c r="AK53" s="26">
        <f t="shared" si="26"/>
        <v>0</v>
      </c>
      <c r="AL53" s="12">
        <f t="shared" si="27"/>
        <v>0</v>
      </c>
    </row>
    <row r="54" spans="1:38" ht="13.5">
      <c r="A54" s="16" t="str">
        <f t="shared" si="0"/>
        <v>51</v>
      </c>
      <c r="B54" s="16">
        <f t="shared" si="18"/>
      </c>
      <c r="C54" s="17" t="s">
        <v>427</v>
      </c>
      <c r="D54" s="18">
        <v>1980</v>
      </c>
      <c r="E54" s="19">
        <f>ROUND(F54+IF('Men''s Epée'!$A$3=1,G54,0)+LARGE($U54:$AB54,1)+LARGE($U54:$AB54,2),0)</f>
        <v>385</v>
      </c>
      <c r="F54" s="20"/>
      <c r="G54" s="21"/>
      <c r="H54" s="21" t="s">
        <v>8</v>
      </c>
      <c r="I54" s="22">
        <f>IF(OR('Men''s Epée'!$A$3=1,'Men''s Epée'!$U$3=TRUE),IF(OR(H54&gt;=49,ISNUMBER(H54)=FALSE),0,VLOOKUP(H54,PointTable,I$3,TRUE)),0)</f>
        <v>0</v>
      </c>
      <c r="J54" s="21" t="s">
        <v>8</v>
      </c>
      <c r="K54" s="22">
        <f>IF(OR('Men''s Epée'!$A$3=1,'Men''s Epée'!$V$3=TRUE),IF(OR(J54&gt;=49,ISNUMBER(J54)=FALSE),0,VLOOKUP(J54,PointTable,K$3,TRUE)),0)</f>
        <v>0</v>
      </c>
      <c r="L54" s="21">
        <v>23</v>
      </c>
      <c r="M54" s="22">
        <f>IF(OR('Men''s Epée'!$A$3=1,'Men''s Epée'!$W$3=TRUE),IF(OR(L54&gt;=49,ISNUMBER(L54)=FALSE),0,VLOOKUP(L54,PointTable,M$3,TRUE)),0)</f>
        <v>385</v>
      </c>
      <c r="N54" s="21" t="s">
        <v>8</v>
      </c>
      <c r="O54" s="22">
        <f>IF(OR('Men''s Epée'!$A$3=1,'Men''s Epée'!$X$3=TRUE),IF(OR(N54&gt;=49,ISNUMBER(N54)=FALSE),0,VLOOKUP(N54,PointTable,O$3,TRUE)),0)</f>
        <v>0</v>
      </c>
      <c r="P54" s="23"/>
      <c r="Q54" s="23"/>
      <c r="R54" s="23"/>
      <c r="S54" s="24"/>
      <c r="U54" s="25">
        <f t="shared" si="19"/>
        <v>0</v>
      </c>
      <c r="V54" s="25">
        <f t="shared" si="20"/>
        <v>0</v>
      </c>
      <c r="W54" s="25">
        <f t="shared" si="21"/>
        <v>385</v>
      </c>
      <c r="X54" s="25">
        <f t="shared" si="22"/>
        <v>0</v>
      </c>
      <c r="Y54" s="25">
        <f>IF(OR('Men''s Epée'!$A$3=1,P54&gt;0),ABS(P54),0)</f>
        <v>0</v>
      </c>
      <c r="Z54" s="25">
        <f>IF(OR('Men''s Epée'!$A$3=1,Q54&gt;0),ABS(Q54),0)</f>
        <v>0</v>
      </c>
      <c r="AA54" s="25">
        <f>IF(OR('Men''s Epée'!$A$3=1,R54&gt;0),ABS(R54),0)</f>
        <v>0</v>
      </c>
      <c r="AB54" s="25">
        <f>IF(OR('Men''s Epée'!$A$3=1,S54&gt;0),ABS(S54),0)</f>
        <v>0</v>
      </c>
      <c r="AD54" s="12">
        <f>IF('Men''s Epée'!$U$3=TRUE,I54,0)</f>
        <v>0</v>
      </c>
      <c r="AE54" s="12">
        <f>IF('Men''s Epée'!$V$3=TRUE,K54,0)</f>
        <v>0</v>
      </c>
      <c r="AF54" s="12">
        <f>IF('Men''s Epée'!$W$3=TRUE,M54,0)</f>
        <v>0</v>
      </c>
      <c r="AG54" s="12">
        <f>IF('Men''s Epée'!$X$3=TRUE,O54,0)</f>
        <v>0</v>
      </c>
      <c r="AH54" s="26">
        <f t="shared" si="23"/>
        <v>0</v>
      </c>
      <c r="AI54" s="26">
        <f t="shared" si="24"/>
        <v>0</v>
      </c>
      <c r="AJ54" s="26">
        <f t="shared" si="25"/>
        <v>0</v>
      </c>
      <c r="AK54" s="26">
        <f t="shared" si="26"/>
        <v>0</v>
      </c>
      <c r="AL54" s="12">
        <f t="shared" si="27"/>
        <v>0</v>
      </c>
    </row>
    <row r="55" spans="1:38" ht="13.5">
      <c r="A55" s="16" t="str">
        <f t="shared" si="0"/>
        <v>52</v>
      </c>
      <c r="B55" s="16">
        <f t="shared" si="18"/>
      </c>
      <c r="C55" s="17" t="s">
        <v>443</v>
      </c>
      <c r="D55" s="18">
        <v>1980</v>
      </c>
      <c r="E55" s="19">
        <f>ROUND(F55+IF('Men''s Epée'!$A$3=1,G55,0)+LARGE($U55:$AB55,1)+LARGE($U55:$AB55,2),0)</f>
        <v>315</v>
      </c>
      <c r="F55" s="20"/>
      <c r="G55" s="21"/>
      <c r="H55" s="21" t="s">
        <v>8</v>
      </c>
      <c r="I55" s="22">
        <f>IF(OR('Men''s Epée'!$A$3=1,'Men''s Epée'!$U$3=TRUE),IF(OR(H55&gt;=49,ISNUMBER(H55)=FALSE),0,VLOOKUP(H55,PointTable,I$3,TRUE)),0)</f>
        <v>0</v>
      </c>
      <c r="J55" s="21" t="s">
        <v>8</v>
      </c>
      <c r="K55" s="22">
        <f>IF(OR('Men''s Epée'!$A$3=1,'Men''s Epée'!$V$3=TRUE),IF(OR(J55&gt;=49,ISNUMBER(J55)=FALSE),0,VLOOKUP(J55,PointTable,K$3,TRUE)),0)</f>
        <v>0</v>
      </c>
      <c r="L55" s="21">
        <v>25</v>
      </c>
      <c r="M55" s="22">
        <f>IF(OR('Men''s Epée'!$A$3=1,'Men''s Epée'!$W$3=TRUE),IF(OR(L55&gt;=49,ISNUMBER(L55)=FALSE),0,VLOOKUP(L55,PointTable,M$3,TRUE)),0)</f>
        <v>315</v>
      </c>
      <c r="N55" s="21" t="s">
        <v>8</v>
      </c>
      <c r="O55" s="22">
        <f>IF(OR('Men''s Epée'!$A$3=1,'Men''s Epée'!$X$3=TRUE),IF(OR(N55&gt;=49,ISNUMBER(N55)=FALSE),0,VLOOKUP(N55,PointTable,O$3,TRUE)),0)</f>
        <v>0</v>
      </c>
      <c r="P55" s="23"/>
      <c r="Q55" s="23"/>
      <c r="R55" s="23"/>
      <c r="S55" s="24"/>
      <c r="U55" s="25">
        <f t="shared" si="19"/>
        <v>0</v>
      </c>
      <c r="V55" s="25">
        <f t="shared" si="20"/>
        <v>0</v>
      </c>
      <c r="W55" s="25">
        <f t="shared" si="21"/>
        <v>315</v>
      </c>
      <c r="X55" s="25">
        <f t="shared" si="22"/>
        <v>0</v>
      </c>
      <c r="Y55" s="25">
        <f>IF(OR('Men''s Epée'!$A$3=1,P55&gt;0),ABS(P55),0)</f>
        <v>0</v>
      </c>
      <c r="Z55" s="25">
        <f>IF(OR('Men''s Epée'!$A$3=1,Q55&gt;0),ABS(Q55),0)</f>
        <v>0</v>
      </c>
      <c r="AA55" s="25">
        <f>IF(OR('Men''s Epée'!$A$3=1,R55&gt;0),ABS(R55),0)</f>
        <v>0</v>
      </c>
      <c r="AB55" s="25">
        <f>IF(OR('Men''s Epée'!$A$3=1,S55&gt;0),ABS(S55),0)</f>
        <v>0</v>
      </c>
      <c r="AD55" s="12">
        <f>IF('Men''s Epée'!$U$3=TRUE,I55,0)</f>
        <v>0</v>
      </c>
      <c r="AE55" s="12">
        <f>IF('Men''s Epée'!$V$3=TRUE,K55,0)</f>
        <v>0</v>
      </c>
      <c r="AF55" s="12">
        <f>IF('Men''s Epée'!$W$3=TRUE,M55,0)</f>
        <v>0</v>
      </c>
      <c r="AG55" s="12">
        <f>IF('Men''s Epée'!$X$3=TRUE,O55,0)</f>
        <v>0</v>
      </c>
      <c r="AH55" s="26">
        <f t="shared" si="23"/>
        <v>0</v>
      </c>
      <c r="AI55" s="26">
        <f t="shared" si="24"/>
        <v>0</v>
      </c>
      <c r="AJ55" s="26">
        <f t="shared" si="25"/>
        <v>0</v>
      </c>
      <c r="AK55" s="26">
        <f t="shared" si="26"/>
        <v>0</v>
      </c>
      <c r="AL55" s="12">
        <f t="shared" si="27"/>
        <v>0</v>
      </c>
    </row>
    <row r="56" spans="1:38" ht="13.5">
      <c r="A56" s="16" t="str">
        <f t="shared" si="0"/>
        <v>53T</v>
      </c>
      <c r="B56" s="16">
        <f t="shared" si="18"/>
      </c>
      <c r="C56" s="17" t="s">
        <v>428</v>
      </c>
      <c r="D56" s="18">
        <v>1979</v>
      </c>
      <c r="E56" s="19">
        <f>ROUND(F56+IF('Men''s Epée'!$A$3=1,G56,0)+LARGE($U56:$AB56,1)+LARGE($U56:$AB56,2),0)</f>
        <v>310</v>
      </c>
      <c r="F56" s="20"/>
      <c r="G56" s="21"/>
      <c r="H56" s="21" t="s">
        <v>8</v>
      </c>
      <c r="I56" s="22">
        <f>IF(OR('Men''s Epée'!$A$3=1,'Men''s Epée'!$U$3=TRUE),IF(OR(H56&gt;=49,ISNUMBER(H56)=FALSE),0,VLOOKUP(H56,PointTable,I$3,TRUE)),0)</f>
        <v>0</v>
      </c>
      <c r="J56" s="21" t="s">
        <v>8</v>
      </c>
      <c r="K56" s="22">
        <f>IF(OR('Men''s Epée'!$A$3=1,'Men''s Epée'!$V$3=TRUE),IF(OR(J56&gt;=49,ISNUMBER(J56)=FALSE),0,VLOOKUP(J56,PointTable,K$3,TRUE)),0)</f>
        <v>0</v>
      </c>
      <c r="L56" s="21">
        <v>26</v>
      </c>
      <c r="M56" s="22">
        <f>IF(OR('Men''s Epée'!$A$3=1,'Men''s Epée'!$W$3=TRUE),IF(OR(L56&gt;=49,ISNUMBER(L56)=FALSE),0,VLOOKUP(L56,PointTable,M$3,TRUE)),0)</f>
        <v>310</v>
      </c>
      <c r="N56" s="21" t="s">
        <v>8</v>
      </c>
      <c r="O56" s="22">
        <f>IF(OR('Men''s Epée'!$A$3=1,'Men''s Epée'!$X$3=TRUE),IF(OR(N56&gt;=49,ISNUMBER(N56)=FALSE),0,VLOOKUP(N56,PointTable,O$3,TRUE)),0)</f>
        <v>0</v>
      </c>
      <c r="P56" s="23"/>
      <c r="Q56" s="23"/>
      <c r="R56" s="23"/>
      <c r="S56" s="24"/>
      <c r="U56" s="25">
        <f t="shared" si="19"/>
        <v>0</v>
      </c>
      <c r="V56" s="25">
        <f t="shared" si="20"/>
        <v>0</v>
      </c>
      <c r="W56" s="25">
        <f t="shared" si="21"/>
        <v>310</v>
      </c>
      <c r="X56" s="25">
        <f t="shared" si="22"/>
        <v>0</v>
      </c>
      <c r="Y56" s="25">
        <f>IF(OR('Men''s Epée'!$A$3=1,P56&gt;0),ABS(P56),0)</f>
        <v>0</v>
      </c>
      <c r="Z56" s="25">
        <f>IF(OR('Men''s Epée'!$A$3=1,Q56&gt;0),ABS(Q56),0)</f>
        <v>0</v>
      </c>
      <c r="AA56" s="25">
        <f>IF(OR('Men''s Epée'!$A$3=1,R56&gt;0),ABS(R56),0)</f>
        <v>0</v>
      </c>
      <c r="AB56" s="25">
        <f>IF(OR('Men''s Epée'!$A$3=1,S56&gt;0),ABS(S56),0)</f>
        <v>0</v>
      </c>
      <c r="AD56" s="12">
        <f>IF('Men''s Epée'!$U$3=TRUE,I56,0)</f>
        <v>0</v>
      </c>
      <c r="AE56" s="12">
        <f>IF('Men''s Epée'!$V$3=TRUE,K56,0)</f>
        <v>0</v>
      </c>
      <c r="AF56" s="12">
        <f>IF('Men''s Epée'!$W$3=TRUE,M56,0)</f>
        <v>0</v>
      </c>
      <c r="AG56" s="12">
        <f>IF('Men''s Epée'!$X$3=TRUE,O56,0)</f>
        <v>0</v>
      </c>
      <c r="AH56" s="26">
        <f t="shared" si="23"/>
        <v>0</v>
      </c>
      <c r="AI56" s="26">
        <f t="shared" si="24"/>
        <v>0</v>
      </c>
      <c r="AJ56" s="26">
        <f t="shared" si="25"/>
        <v>0</v>
      </c>
      <c r="AK56" s="26">
        <f t="shared" si="26"/>
        <v>0</v>
      </c>
      <c r="AL56" s="12">
        <f t="shared" si="27"/>
        <v>0</v>
      </c>
    </row>
    <row r="57" spans="1:38" ht="13.5">
      <c r="A57" s="16" t="str">
        <f t="shared" si="0"/>
        <v>53T</v>
      </c>
      <c r="B57" s="16">
        <f t="shared" si="18"/>
      </c>
      <c r="C57" s="17" t="s">
        <v>250</v>
      </c>
      <c r="D57" s="18">
        <v>1974</v>
      </c>
      <c r="E57" s="19">
        <f>ROUND(F57+IF('Men''s Epée'!$A$3=1,G57,0)+LARGE($U57:$AB57,1)+LARGE($U57:$AB57,2),0)</f>
        <v>310</v>
      </c>
      <c r="F57" s="20"/>
      <c r="G57" s="21"/>
      <c r="H57" s="21">
        <v>26</v>
      </c>
      <c r="I57" s="22">
        <f>IF(OR('Men''s Epée'!$A$3=1,'Men''s Epée'!$U$3=TRUE),IF(OR(H57&gt;=49,ISNUMBER(H57)=FALSE),0,VLOOKUP(H57,PointTable,I$3,TRUE)),0)</f>
        <v>310</v>
      </c>
      <c r="J57" s="21" t="s">
        <v>8</v>
      </c>
      <c r="K57" s="22">
        <f>IF(OR('Men''s Epée'!$A$3=1,'Men''s Epée'!$V$3=TRUE),IF(OR(J57&gt;=49,ISNUMBER(J57)=FALSE),0,VLOOKUP(J57,PointTable,K$3,TRUE)),0)</f>
        <v>0</v>
      </c>
      <c r="L57" s="21" t="s">
        <v>8</v>
      </c>
      <c r="M57" s="22">
        <f>IF(OR('Men''s Epée'!$A$3=1,'Men''s Epée'!$W$3=TRUE),IF(OR(L57&gt;=49,ISNUMBER(L57)=FALSE),0,VLOOKUP(L57,PointTable,M$3,TRUE)),0)</f>
        <v>0</v>
      </c>
      <c r="N57" s="21" t="s">
        <v>8</v>
      </c>
      <c r="O57" s="22">
        <f>IF(OR('Men''s Epée'!$A$3=1,'Men''s Epée'!$X$3=TRUE),IF(OR(N57&gt;=49,ISNUMBER(N57)=FALSE),0,VLOOKUP(N57,PointTable,O$3,TRUE)),0)</f>
        <v>0</v>
      </c>
      <c r="P57" s="23"/>
      <c r="Q57" s="23"/>
      <c r="R57" s="23"/>
      <c r="S57" s="24"/>
      <c r="U57" s="25">
        <f t="shared" si="19"/>
        <v>310</v>
      </c>
      <c r="V57" s="25">
        <f t="shared" si="20"/>
        <v>0</v>
      </c>
      <c r="W57" s="25">
        <f t="shared" si="21"/>
        <v>0</v>
      </c>
      <c r="X57" s="25">
        <f t="shared" si="22"/>
        <v>0</v>
      </c>
      <c r="Y57" s="25">
        <f>IF(OR('Men''s Epée'!$A$3=1,P57&gt;0),ABS(P57),0)</f>
        <v>0</v>
      </c>
      <c r="Z57" s="25">
        <f>IF(OR('Men''s Epée'!$A$3=1,Q57&gt;0),ABS(Q57),0)</f>
        <v>0</v>
      </c>
      <c r="AA57" s="25">
        <f>IF(OR('Men''s Epée'!$A$3=1,R57&gt;0),ABS(R57),0)</f>
        <v>0</v>
      </c>
      <c r="AB57" s="25">
        <f>IF(OR('Men''s Epée'!$A$3=1,S57&gt;0),ABS(S57),0)</f>
        <v>0</v>
      </c>
      <c r="AD57" s="12">
        <f>IF('Men''s Epée'!$U$3=TRUE,I57,0)</f>
        <v>0</v>
      </c>
      <c r="AE57" s="12">
        <f>IF('Men''s Epée'!$V$3=TRUE,K57,0)</f>
        <v>0</v>
      </c>
      <c r="AF57" s="12">
        <f>IF('Men''s Epée'!$W$3=TRUE,M57,0)</f>
        <v>0</v>
      </c>
      <c r="AG57" s="12">
        <f>IF('Men''s Epée'!$X$3=TRUE,O57,0)</f>
        <v>0</v>
      </c>
      <c r="AH57" s="26">
        <f t="shared" si="23"/>
        <v>0</v>
      </c>
      <c r="AI57" s="26">
        <f t="shared" si="24"/>
        <v>0</v>
      </c>
      <c r="AJ57" s="26">
        <f t="shared" si="25"/>
        <v>0</v>
      </c>
      <c r="AK57" s="26">
        <f t="shared" si="26"/>
        <v>0</v>
      </c>
      <c r="AL57" s="12">
        <f t="shared" si="27"/>
        <v>0</v>
      </c>
    </row>
    <row r="58" spans="1:38" ht="13.5">
      <c r="A58" s="16" t="str">
        <f t="shared" si="0"/>
        <v>55T</v>
      </c>
      <c r="B58" s="16">
        <f t="shared" si="18"/>
      </c>
      <c r="C58" s="17" t="s">
        <v>233</v>
      </c>
      <c r="D58" s="18">
        <v>1980</v>
      </c>
      <c r="E58" s="19">
        <f>ROUND(F58+IF('Men''s Epée'!$A$3=1,G58,0)+LARGE($U58:$AB58,1)+LARGE($U58:$AB58,2),0)</f>
        <v>303</v>
      </c>
      <c r="F58" s="20"/>
      <c r="G58" s="21"/>
      <c r="H58" s="21">
        <v>27.5</v>
      </c>
      <c r="I58" s="22">
        <f>IF(OR('Men''s Epée'!$A$3=1,'Men''s Epée'!$U$3=TRUE),IF(OR(H58&gt;=49,ISNUMBER(H58)=FALSE),0,VLOOKUP(H58,PointTable,I$3,TRUE)),0)</f>
        <v>302.5</v>
      </c>
      <c r="J58" s="21" t="s">
        <v>8</v>
      </c>
      <c r="K58" s="22">
        <f>IF(OR('Men''s Epée'!$A$3=1,'Men''s Epée'!$V$3=TRUE),IF(OR(J58&gt;=49,ISNUMBER(J58)=FALSE),0,VLOOKUP(J58,PointTable,K$3,TRUE)),0)</f>
        <v>0</v>
      </c>
      <c r="L58" s="21" t="s">
        <v>8</v>
      </c>
      <c r="M58" s="22">
        <f>IF(OR('Men''s Epée'!$A$3=1,'Men''s Epée'!$W$3=TRUE),IF(OR(L58&gt;=49,ISNUMBER(L58)=FALSE),0,VLOOKUP(L58,PointTable,M$3,TRUE)),0)</f>
        <v>0</v>
      </c>
      <c r="N58" s="21" t="s">
        <v>8</v>
      </c>
      <c r="O58" s="22">
        <f>IF(OR('Men''s Epée'!$A$3=1,'Men''s Epée'!$X$3=TRUE),IF(OR(N58&gt;=49,ISNUMBER(N58)=FALSE),0,VLOOKUP(N58,PointTable,O$3,TRUE)),0)</f>
        <v>0</v>
      </c>
      <c r="P58" s="23"/>
      <c r="Q58" s="23"/>
      <c r="R58" s="23"/>
      <c r="S58" s="24"/>
      <c r="U58" s="25">
        <f t="shared" si="19"/>
        <v>302.5</v>
      </c>
      <c r="V58" s="25">
        <f t="shared" si="20"/>
        <v>0</v>
      </c>
      <c r="W58" s="25">
        <f t="shared" si="21"/>
        <v>0</v>
      </c>
      <c r="X58" s="25">
        <f t="shared" si="22"/>
        <v>0</v>
      </c>
      <c r="Y58" s="25">
        <f>IF(OR('Men''s Epée'!$A$3=1,P58&gt;0),ABS(P58),0)</f>
        <v>0</v>
      </c>
      <c r="Z58" s="25">
        <f>IF(OR('Men''s Epée'!$A$3=1,Q58&gt;0),ABS(Q58),0)</f>
        <v>0</v>
      </c>
      <c r="AA58" s="25">
        <f>IF(OR('Men''s Epée'!$A$3=1,R58&gt;0),ABS(R58),0)</f>
        <v>0</v>
      </c>
      <c r="AB58" s="25">
        <f>IF(OR('Men''s Epée'!$A$3=1,S58&gt;0),ABS(S58),0)</f>
        <v>0</v>
      </c>
      <c r="AD58" s="12">
        <f>IF('Men''s Epée'!$U$3=TRUE,I58,0)</f>
        <v>0</v>
      </c>
      <c r="AE58" s="12">
        <f>IF('Men''s Epée'!$V$3=TRUE,K58,0)</f>
        <v>0</v>
      </c>
      <c r="AF58" s="12">
        <f>IF('Men''s Epée'!$W$3=TRUE,M58,0)</f>
        <v>0</v>
      </c>
      <c r="AG58" s="12">
        <f>IF('Men''s Epée'!$X$3=TRUE,O58,0)</f>
        <v>0</v>
      </c>
      <c r="AH58" s="26">
        <f t="shared" si="23"/>
        <v>0</v>
      </c>
      <c r="AI58" s="26">
        <f t="shared" si="24"/>
        <v>0</v>
      </c>
      <c r="AJ58" s="26">
        <f t="shared" si="25"/>
        <v>0</v>
      </c>
      <c r="AK58" s="26">
        <f t="shared" si="26"/>
        <v>0</v>
      </c>
      <c r="AL58" s="12">
        <f t="shared" si="27"/>
        <v>0</v>
      </c>
    </row>
    <row r="59" spans="1:38" ht="13.5">
      <c r="A59" s="16" t="str">
        <f t="shared" si="0"/>
        <v>55T</v>
      </c>
      <c r="B59" s="16">
        <f t="shared" si="18"/>
      </c>
      <c r="C59" s="17" t="s">
        <v>300</v>
      </c>
      <c r="D59" s="18">
        <v>1965</v>
      </c>
      <c r="E59" s="19">
        <f>ROUND(F59+IF('Men''s Epée'!$A$3=1,G59,0)+LARGE($U59:$AB59,1)+LARGE($U59:$AB59,2),0)</f>
        <v>303</v>
      </c>
      <c r="F59" s="20"/>
      <c r="G59" s="21"/>
      <c r="H59" s="21">
        <v>27.5</v>
      </c>
      <c r="I59" s="22">
        <f>IF(OR('Men''s Epée'!$A$3=1,'Men''s Epée'!$U$3=TRUE),IF(OR(H59&gt;=49,ISNUMBER(H59)=FALSE),0,VLOOKUP(H59,PointTable,I$3,TRUE)),0)</f>
        <v>302.5</v>
      </c>
      <c r="J59" s="21" t="s">
        <v>8</v>
      </c>
      <c r="K59" s="22">
        <f>IF(OR('Men''s Epée'!$A$3=1,'Men''s Epée'!$V$3=TRUE),IF(OR(J59&gt;=49,ISNUMBER(J59)=FALSE),0,VLOOKUP(J59,PointTable,K$3,TRUE)),0)</f>
        <v>0</v>
      </c>
      <c r="L59" s="21" t="s">
        <v>8</v>
      </c>
      <c r="M59" s="22">
        <f>IF(OR('Men''s Epée'!$A$3=1,'Men''s Epée'!$W$3=TRUE),IF(OR(L59&gt;=49,ISNUMBER(L59)=FALSE),0,VLOOKUP(L59,PointTable,M$3,TRUE)),0)</f>
        <v>0</v>
      </c>
      <c r="N59" s="21" t="s">
        <v>8</v>
      </c>
      <c r="O59" s="22">
        <f>IF(OR('Men''s Epée'!$A$3=1,'Men''s Epée'!$X$3=TRUE),IF(OR(N59&gt;=49,ISNUMBER(N59)=FALSE),0,VLOOKUP(N59,PointTable,O$3,TRUE)),0)</f>
        <v>0</v>
      </c>
      <c r="P59" s="23"/>
      <c r="Q59" s="23"/>
      <c r="R59" s="23"/>
      <c r="S59" s="24"/>
      <c r="U59" s="25">
        <f t="shared" si="19"/>
        <v>302.5</v>
      </c>
      <c r="V59" s="25">
        <f t="shared" si="20"/>
        <v>0</v>
      </c>
      <c r="W59" s="25">
        <f t="shared" si="21"/>
        <v>0</v>
      </c>
      <c r="X59" s="25">
        <f t="shared" si="22"/>
        <v>0</v>
      </c>
      <c r="Y59" s="25">
        <f>IF(OR('Men''s Epée'!$A$3=1,P59&gt;0),ABS(P59),0)</f>
        <v>0</v>
      </c>
      <c r="Z59" s="25">
        <f>IF(OR('Men''s Epée'!$A$3=1,Q59&gt;0),ABS(Q59),0)</f>
        <v>0</v>
      </c>
      <c r="AA59" s="25">
        <f>IF(OR('Men''s Epée'!$A$3=1,R59&gt;0),ABS(R59),0)</f>
        <v>0</v>
      </c>
      <c r="AB59" s="25">
        <f>IF(OR('Men''s Epée'!$A$3=1,S59&gt;0),ABS(S59),0)</f>
        <v>0</v>
      </c>
      <c r="AD59" s="12">
        <f>IF('Men''s Epée'!$U$3=TRUE,I59,0)</f>
        <v>0</v>
      </c>
      <c r="AE59" s="12">
        <f>IF('Men''s Epée'!$V$3=TRUE,K59,0)</f>
        <v>0</v>
      </c>
      <c r="AF59" s="12">
        <f>IF('Men''s Epée'!$W$3=TRUE,M59,0)</f>
        <v>0</v>
      </c>
      <c r="AG59" s="12">
        <f>IF('Men''s Epée'!$X$3=TRUE,O59,0)</f>
        <v>0</v>
      </c>
      <c r="AH59" s="26">
        <f t="shared" si="23"/>
        <v>0</v>
      </c>
      <c r="AI59" s="26">
        <f t="shared" si="24"/>
        <v>0</v>
      </c>
      <c r="AJ59" s="26">
        <f t="shared" si="25"/>
        <v>0</v>
      </c>
      <c r="AK59" s="26">
        <f t="shared" si="26"/>
        <v>0</v>
      </c>
      <c r="AL59" s="12">
        <f t="shared" si="27"/>
        <v>0</v>
      </c>
    </row>
    <row r="60" spans="1:38" ht="13.5">
      <c r="A60" s="16" t="str">
        <f t="shared" si="0"/>
        <v>57</v>
      </c>
      <c r="B60" s="16">
        <f t="shared" si="18"/>
      </c>
      <c r="C60" s="17" t="s">
        <v>59</v>
      </c>
      <c r="D60" s="18">
        <v>1959</v>
      </c>
      <c r="E60" s="19">
        <f>ROUND(F60+IF('Men''s Epée'!$A$3=1,G60,0)+LARGE($U60:$AB60,1)+LARGE($U60:$AB60,2),0)</f>
        <v>293</v>
      </c>
      <c r="F60" s="20"/>
      <c r="G60" s="21"/>
      <c r="H60" s="21">
        <v>29.5</v>
      </c>
      <c r="I60" s="22">
        <f>IF(OR('Men''s Epée'!$A$3=1,'Men''s Epée'!$U$3=TRUE),IF(OR(H60&gt;=49,ISNUMBER(H60)=FALSE),0,VLOOKUP(H60,PointTable,I$3,TRUE)),0)</f>
        <v>292.5</v>
      </c>
      <c r="J60" s="21" t="s">
        <v>8</v>
      </c>
      <c r="K60" s="22">
        <f>IF(OR('Men''s Epée'!$A$3=1,'Men''s Epée'!$V$3=TRUE),IF(OR(J60&gt;=49,ISNUMBER(J60)=FALSE),0,VLOOKUP(J60,PointTable,K$3,TRUE)),0)</f>
        <v>0</v>
      </c>
      <c r="L60" s="21" t="s">
        <v>8</v>
      </c>
      <c r="M60" s="22">
        <f>IF(OR('Men''s Epée'!$A$3=1,'Men''s Epée'!$W$3=TRUE),IF(OR(L60&gt;=49,ISNUMBER(L60)=FALSE),0,VLOOKUP(L60,PointTable,M$3,TRUE)),0)</f>
        <v>0</v>
      </c>
      <c r="N60" s="21" t="s">
        <v>8</v>
      </c>
      <c r="O60" s="22">
        <f>IF(OR('Men''s Epée'!$A$3=1,'Men''s Epée'!$X$3=TRUE),IF(OR(N60&gt;=49,ISNUMBER(N60)=FALSE),0,VLOOKUP(N60,PointTable,O$3,TRUE)),0)</f>
        <v>0</v>
      </c>
      <c r="P60" s="23"/>
      <c r="Q60" s="23"/>
      <c r="R60" s="23"/>
      <c r="S60" s="24"/>
      <c r="U60" s="25">
        <f t="shared" si="19"/>
        <v>292.5</v>
      </c>
      <c r="V60" s="25">
        <f t="shared" si="20"/>
        <v>0</v>
      </c>
      <c r="W60" s="25">
        <f t="shared" si="21"/>
        <v>0</v>
      </c>
      <c r="X60" s="25">
        <f t="shared" si="22"/>
        <v>0</v>
      </c>
      <c r="Y60" s="25">
        <f>IF(OR('Men''s Epée'!$A$3=1,P60&gt;0),ABS(P60),0)</f>
        <v>0</v>
      </c>
      <c r="Z60" s="25">
        <f>IF(OR('Men''s Epée'!$A$3=1,Q60&gt;0),ABS(Q60),0)</f>
        <v>0</v>
      </c>
      <c r="AA60" s="25">
        <f>IF(OR('Men''s Epée'!$A$3=1,R60&gt;0),ABS(R60),0)</f>
        <v>0</v>
      </c>
      <c r="AB60" s="25">
        <f>IF(OR('Men''s Epée'!$A$3=1,S60&gt;0),ABS(S60),0)</f>
        <v>0</v>
      </c>
      <c r="AD60" s="12">
        <f>IF('Men''s Epée'!$U$3=TRUE,I60,0)</f>
        <v>0</v>
      </c>
      <c r="AE60" s="12">
        <f>IF('Men''s Epée'!$V$3=TRUE,K60,0)</f>
        <v>0</v>
      </c>
      <c r="AF60" s="12">
        <f>IF('Men''s Epée'!$W$3=TRUE,M60,0)</f>
        <v>0</v>
      </c>
      <c r="AG60" s="12">
        <f>IF('Men''s Epée'!$X$3=TRUE,O60,0)</f>
        <v>0</v>
      </c>
      <c r="AH60" s="26">
        <f t="shared" si="23"/>
        <v>0</v>
      </c>
      <c r="AI60" s="26">
        <f t="shared" si="24"/>
        <v>0</v>
      </c>
      <c r="AJ60" s="26">
        <f t="shared" si="25"/>
        <v>0</v>
      </c>
      <c r="AK60" s="26">
        <f t="shared" si="26"/>
        <v>0</v>
      </c>
      <c r="AL60" s="12">
        <f t="shared" si="27"/>
        <v>0</v>
      </c>
    </row>
    <row r="61" spans="1:38" ht="13.5">
      <c r="A61" s="16" t="str">
        <f t="shared" si="0"/>
        <v>58</v>
      </c>
      <c r="B61" s="16">
        <f t="shared" si="18"/>
      </c>
      <c r="C61" s="17" t="s">
        <v>57</v>
      </c>
      <c r="D61" s="18">
        <v>1963</v>
      </c>
      <c r="E61" s="19">
        <f>ROUND(F61+IF('Men''s Epée'!$A$3=1,G61,0)+LARGE($U61:$AB61,1)+LARGE($U61:$AB61,2),0)</f>
        <v>290</v>
      </c>
      <c r="F61" s="20"/>
      <c r="G61" s="21"/>
      <c r="H61" s="21" t="s">
        <v>8</v>
      </c>
      <c r="I61" s="22">
        <f>IF(OR('Men''s Epée'!$A$3=1,'Men''s Epée'!$U$3=TRUE),IF(OR(H61&gt;=49,ISNUMBER(H61)=FALSE),0,VLOOKUP(H61,PointTable,I$3,TRUE)),0)</f>
        <v>0</v>
      </c>
      <c r="J61" s="21">
        <v>30</v>
      </c>
      <c r="K61" s="22">
        <f>IF(OR('Men''s Epée'!$A$3=1,'Men''s Epée'!$V$3=TRUE),IF(OR(J61&gt;=49,ISNUMBER(J61)=FALSE),0,VLOOKUP(J61,PointTable,K$3,TRUE)),0)</f>
        <v>290</v>
      </c>
      <c r="L61" s="21" t="s">
        <v>8</v>
      </c>
      <c r="M61" s="22">
        <f>IF(OR('Men''s Epée'!$A$3=1,'Men''s Epée'!$W$3=TRUE),IF(OR(L61&gt;=49,ISNUMBER(L61)=FALSE),0,VLOOKUP(L61,PointTable,M$3,TRUE)),0)</f>
        <v>0</v>
      </c>
      <c r="N61" s="21" t="s">
        <v>8</v>
      </c>
      <c r="O61" s="22">
        <f>IF(OR('Men''s Epée'!$A$3=1,'Men''s Epée'!$X$3=TRUE),IF(OR(N61&gt;=49,ISNUMBER(N61)=FALSE),0,VLOOKUP(N61,PointTable,O$3,TRUE)),0)</f>
        <v>0</v>
      </c>
      <c r="P61" s="23"/>
      <c r="Q61" s="23"/>
      <c r="R61" s="23"/>
      <c r="S61" s="24"/>
      <c r="U61" s="25">
        <f t="shared" si="19"/>
        <v>0</v>
      </c>
      <c r="V61" s="25">
        <f t="shared" si="20"/>
        <v>290</v>
      </c>
      <c r="W61" s="25">
        <f t="shared" si="21"/>
        <v>0</v>
      </c>
      <c r="X61" s="25">
        <f t="shared" si="22"/>
        <v>0</v>
      </c>
      <c r="Y61" s="25">
        <f>IF(OR('Men''s Epée'!$A$3=1,P61&gt;0),ABS(P61),0)</f>
        <v>0</v>
      </c>
      <c r="Z61" s="25">
        <f>IF(OR('Men''s Epée'!$A$3=1,Q61&gt;0),ABS(Q61),0)</f>
        <v>0</v>
      </c>
      <c r="AA61" s="25">
        <f>IF(OR('Men''s Epée'!$A$3=1,R61&gt;0),ABS(R61),0)</f>
        <v>0</v>
      </c>
      <c r="AB61" s="25">
        <f>IF(OR('Men''s Epée'!$A$3=1,S61&gt;0),ABS(S61),0)</f>
        <v>0</v>
      </c>
      <c r="AD61" s="12">
        <f>IF('Men''s Epée'!$U$3=TRUE,I61,0)</f>
        <v>0</v>
      </c>
      <c r="AE61" s="12">
        <f>IF('Men''s Epée'!$V$3=TRUE,K61,0)</f>
        <v>0</v>
      </c>
      <c r="AF61" s="12">
        <f>IF('Men''s Epée'!$W$3=TRUE,M61,0)</f>
        <v>0</v>
      </c>
      <c r="AG61" s="12">
        <f>IF('Men''s Epée'!$X$3=TRUE,O61,0)</f>
        <v>0</v>
      </c>
      <c r="AH61" s="26">
        <f t="shared" si="23"/>
        <v>0</v>
      </c>
      <c r="AI61" s="26">
        <f t="shared" si="24"/>
        <v>0</v>
      </c>
      <c r="AJ61" s="26">
        <f t="shared" si="25"/>
        <v>0</v>
      </c>
      <c r="AK61" s="26">
        <f t="shared" si="26"/>
        <v>0</v>
      </c>
      <c r="AL61" s="12">
        <f t="shared" si="27"/>
        <v>0</v>
      </c>
    </row>
    <row r="62" spans="1:38" ht="13.5">
      <c r="A62" s="16" t="str">
        <f t="shared" si="0"/>
        <v>59</v>
      </c>
      <c r="B62" s="16">
        <f t="shared" si="18"/>
      </c>
      <c r="C62" s="17" t="s">
        <v>205</v>
      </c>
      <c r="D62" s="18">
        <v>1961</v>
      </c>
      <c r="E62" s="19">
        <f>ROUND(F62+IF('Men''s Epée'!$A$3=1,G62,0)+LARGE($U62:$AB62,1)+LARGE($U62:$AB62,2),0)</f>
        <v>285</v>
      </c>
      <c r="F62" s="20"/>
      <c r="G62" s="21"/>
      <c r="H62" s="21" t="s">
        <v>8</v>
      </c>
      <c r="I62" s="22">
        <f>IF(OR('Men''s Epée'!$A$3=1,'Men''s Epée'!$U$3=TRUE),IF(OR(H62&gt;=49,ISNUMBER(H62)=FALSE),0,VLOOKUP(H62,PointTable,I$3,TRUE)),0)</f>
        <v>0</v>
      </c>
      <c r="J62" s="21">
        <v>31</v>
      </c>
      <c r="K62" s="22">
        <f>IF(OR('Men''s Epée'!$A$3=1,'Men''s Epée'!$V$3=TRUE),IF(OR(J62&gt;=49,ISNUMBER(J62)=FALSE),0,VLOOKUP(J62,PointTable,K$3,TRUE)),0)</f>
        <v>285</v>
      </c>
      <c r="L62" s="21" t="s">
        <v>8</v>
      </c>
      <c r="M62" s="22">
        <f>IF(OR('Men''s Epée'!$A$3=1,'Men''s Epée'!$W$3=TRUE),IF(OR(L62&gt;=49,ISNUMBER(L62)=FALSE),0,VLOOKUP(L62,PointTable,M$3,TRUE)),0)</f>
        <v>0</v>
      </c>
      <c r="N62" s="21" t="s">
        <v>8</v>
      </c>
      <c r="O62" s="22">
        <f>IF(OR('Men''s Epée'!$A$3=1,'Men''s Epée'!$X$3=TRUE),IF(OR(N62&gt;=49,ISNUMBER(N62)=FALSE),0,VLOOKUP(N62,PointTable,O$3,TRUE)),0)</f>
        <v>0</v>
      </c>
      <c r="P62" s="23"/>
      <c r="Q62" s="23"/>
      <c r="R62" s="23"/>
      <c r="S62" s="24"/>
      <c r="U62" s="25">
        <f t="shared" si="19"/>
        <v>0</v>
      </c>
      <c r="V62" s="25">
        <f t="shared" si="20"/>
        <v>285</v>
      </c>
      <c r="W62" s="25">
        <f t="shared" si="21"/>
        <v>0</v>
      </c>
      <c r="X62" s="25">
        <f t="shared" si="22"/>
        <v>0</v>
      </c>
      <c r="Y62" s="25">
        <f>IF(OR('Men''s Epée'!$A$3=1,P62&gt;0),ABS(P62),0)</f>
        <v>0</v>
      </c>
      <c r="Z62" s="25">
        <f>IF(OR('Men''s Epée'!$A$3=1,Q62&gt;0),ABS(Q62),0)</f>
        <v>0</v>
      </c>
      <c r="AA62" s="25">
        <f>IF(OR('Men''s Epée'!$A$3=1,R62&gt;0),ABS(R62),0)</f>
        <v>0</v>
      </c>
      <c r="AB62" s="25">
        <f>IF(OR('Men''s Epée'!$A$3=1,S62&gt;0),ABS(S62),0)</f>
        <v>0</v>
      </c>
      <c r="AD62" s="12">
        <f>IF('Men''s Epée'!$U$3=TRUE,I62,0)</f>
        <v>0</v>
      </c>
      <c r="AE62" s="12">
        <f>IF('Men''s Epée'!$V$3=TRUE,K62,0)</f>
        <v>0</v>
      </c>
      <c r="AF62" s="12">
        <f>IF('Men''s Epée'!$W$3=TRUE,M62,0)</f>
        <v>0</v>
      </c>
      <c r="AG62" s="12">
        <f>IF('Men''s Epée'!$X$3=TRUE,O62,0)</f>
        <v>0</v>
      </c>
      <c r="AH62" s="26">
        <f t="shared" si="23"/>
        <v>0</v>
      </c>
      <c r="AI62" s="26">
        <f t="shared" si="24"/>
        <v>0</v>
      </c>
      <c r="AJ62" s="26">
        <f t="shared" si="25"/>
        <v>0</v>
      </c>
      <c r="AK62" s="26">
        <f t="shared" si="26"/>
        <v>0</v>
      </c>
      <c r="AL62" s="12">
        <f t="shared" si="27"/>
        <v>0</v>
      </c>
    </row>
    <row r="63" spans="1:38" ht="13.5">
      <c r="A63" s="16" t="str">
        <f t="shared" si="0"/>
        <v>60</v>
      </c>
      <c r="B63" s="16">
        <f t="shared" si="18"/>
      </c>
      <c r="C63" s="17" t="s">
        <v>404</v>
      </c>
      <c r="D63" s="18">
        <v>1980</v>
      </c>
      <c r="E63" s="19">
        <f>ROUND(F63+IF('Men''s Epée'!$A$3=1,G63,0)+LARGE($U63:$AB63,1)+LARGE($U63:$AB63,2),0)</f>
        <v>275</v>
      </c>
      <c r="F63" s="20"/>
      <c r="G63" s="21"/>
      <c r="H63" s="21" t="s">
        <v>8</v>
      </c>
      <c r="I63" s="22">
        <f>IF(OR('Men''s Epée'!$A$3=1,'Men''s Epée'!$U$3=TRUE),IF(OR(H63&gt;=49,ISNUMBER(H63)=FALSE),0,VLOOKUP(H63,PointTable,I$3,TRUE)),0)</f>
        <v>0</v>
      </c>
      <c r="J63" s="21" t="s">
        <v>8</v>
      </c>
      <c r="K63" s="22">
        <f>IF(OR('Men''s Epée'!$A$3=1,'Men''s Epée'!$V$3=TRUE),IF(OR(J63&gt;=49,ISNUMBER(J63)=FALSE),0,VLOOKUP(J63,PointTable,K$3,TRUE)),0)</f>
        <v>0</v>
      </c>
      <c r="L63" s="21">
        <v>33</v>
      </c>
      <c r="M63" s="22">
        <f>IF(OR('Men''s Epée'!$A$3=1,'Men''s Epée'!$W$3=TRUE),IF(OR(L63&gt;=49,ISNUMBER(L63)=FALSE),0,VLOOKUP(L63,PointTable,M$3,TRUE)),0)</f>
        <v>275</v>
      </c>
      <c r="N63" s="21" t="s">
        <v>8</v>
      </c>
      <c r="O63" s="22">
        <f>IF(OR('Men''s Epée'!$A$3=1,'Men''s Epée'!$X$3=TRUE),IF(OR(N63&gt;=49,ISNUMBER(N63)=FALSE),0,VLOOKUP(N63,PointTable,O$3,TRUE)),0)</f>
        <v>0</v>
      </c>
      <c r="P63" s="23"/>
      <c r="Q63" s="23"/>
      <c r="R63" s="23"/>
      <c r="S63" s="24"/>
      <c r="U63" s="25">
        <f t="shared" si="19"/>
        <v>0</v>
      </c>
      <c r="V63" s="25">
        <f t="shared" si="20"/>
        <v>0</v>
      </c>
      <c r="W63" s="25">
        <f t="shared" si="21"/>
        <v>275</v>
      </c>
      <c r="X63" s="25">
        <f t="shared" si="22"/>
        <v>0</v>
      </c>
      <c r="Y63" s="25">
        <f>IF(OR('Men''s Epée'!$A$3=1,P63&gt;0),ABS(P63),0)</f>
        <v>0</v>
      </c>
      <c r="Z63" s="25">
        <f>IF(OR('Men''s Epée'!$A$3=1,Q63&gt;0),ABS(Q63),0)</f>
        <v>0</v>
      </c>
      <c r="AA63" s="25">
        <f>IF(OR('Men''s Epée'!$A$3=1,R63&gt;0),ABS(R63),0)</f>
        <v>0</v>
      </c>
      <c r="AB63" s="25">
        <f>IF(OR('Men''s Epée'!$A$3=1,S63&gt;0),ABS(S63),0)</f>
        <v>0</v>
      </c>
      <c r="AD63" s="12">
        <f>IF('Men''s Epée'!$U$3=TRUE,I63,0)</f>
        <v>0</v>
      </c>
      <c r="AE63" s="12">
        <f>IF('Men''s Epée'!$V$3=TRUE,K63,0)</f>
        <v>0</v>
      </c>
      <c r="AF63" s="12">
        <f>IF('Men''s Epée'!$W$3=TRUE,M63,0)</f>
        <v>0</v>
      </c>
      <c r="AG63" s="12">
        <f>IF('Men''s Epée'!$X$3=TRUE,O63,0)</f>
        <v>0</v>
      </c>
      <c r="AH63" s="26">
        <f t="shared" si="23"/>
        <v>0</v>
      </c>
      <c r="AI63" s="26">
        <f t="shared" si="24"/>
        <v>0</v>
      </c>
      <c r="AJ63" s="26">
        <f t="shared" si="25"/>
        <v>0</v>
      </c>
      <c r="AK63" s="26">
        <f t="shared" si="26"/>
        <v>0</v>
      </c>
      <c r="AL63" s="12">
        <f t="shared" si="27"/>
        <v>0</v>
      </c>
    </row>
    <row r="64" spans="1:38" ht="13.5">
      <c r="A64" s="16" t="str">
        <f t="shared" si="0"/>
        <v>61</v>
      </c>
      <c r="B64" s="16">
        <f t="shared" si="18"/>
      </c>
      <c r="C64" s="17" t="s">
        <v>206</v>
      </c>
      <c r="D64" s="18">
        <v>1973</v>
      </c>
      <c r="E64" s="19">
        <f>ROUND(F64+IF('Men''s Epée'!$A$3=1,G64,0)+LARGE($U64:$AB64,1)+LARGE($U64:$AB64,2),0)</f>
        <v>270</v>
      </c>
      <c r="F64" s="20"/>
      <c r="G64" s="21"/>
      <c r="H64" s="21" t="s">
        <v>8</v>
      </c>
      <c r="I64" s="22">
        <f>IF(OR('Men''s Epée'!$A$3=1,'Men''s Epée'!$U$3=TRUE),IF(OR(H64&gt;=49,ISNUMBER(H64)=FALSE),0,VLOOKUP(H64,PointTable,I$3,TRUE)),0)</f>
        <v>0</v>
      </c>
      <c r="J64" s="21" t="s">
        <v>8</v>
      </c>
      <c r="K64" s="22">
        <f>IF(OR('Men''s Epée'!$A$3=1,'Men''s Epée'!$V$3=TRUE),IF(OR(J64&gt;=49,ISNUMBER(J64)=FALSE),0,VLOOKUP(J64,PointTable,K$3,TRUE)),0)</f>
        <v>0</v>
      </c>
      <c r="L64" s="21">
        <v>34</v>
      </c>
      <c r="M64" s="22">
        <f>IF(OR('Men''s Epée'!$A$3=1,'Men''s Epée'!$W$3=TRUE),IF(OR(L64&gt;=49,ISNUMBER(L64)=FALSE),0,VLOOKUP(L64,PointTable,M$3,TRUE)),0)</f>
        <v>270</v>
      </c>
      <c r="N64" s="21" t="s">
        <v>8</v>
      </c>
      <c r="O64" s="22">
        <f>IF(OR('Men''s Epée'!$A$3=1,'Men''s Epée'!$X$3=TRUE),IF(OR(N64&gt;=49,ISNUMBER(N64)=FALSE),0,VLOOKUP(N64,PointTable,O$3,TRUE)),0)</f>
        <v>0</v>
      </c>
      <c r="P64" s="23"/>
      <c r="Q64" s="23"/>
      <c r="R64" s="23"/>
      <c r="S64" s="24"/>
      <c r="U64" s="25">
        <f aca="true" t="shared" si="28" ref="U64:U86">I64</f>
        <v>0</v>
      </c>
      <c r="V64" s="25">
        <f aca="true" t="shared" si="29" ref="V64:V86">K64</f>
        <v>0</v>
      </c>
      <c r="W64" s="25">
        <f aca="true" t="shared" si="30" ref="W64:W86">M64</f>
        <v>270</v>
      </c>
      <c r="X64" s="25">
        <f aca="true" t="shared" si="31" ref="X64:X86">O64</f>
        <v>0</v>
      </c>
      <c r="Y64" s="25">
        <f>IF(OR('Men''s Epée'!$A$3=1,P64&gt;0),ABS(P64),0)</f>
        <v>0</v>
      </c>
      <c r="Z64" s="25">
        <f>IF(OR('Men''s Epée'!$A$3=1,Q64&gt;0),ABS(Q64),0)</f>
        <v>0</v>
      </c>
      <c r="AA64" s="25">
        <f>IF(OR('Men''s Epée'!$A$3=1,R64&gt;0),ABS(R64),0)</f>
        <v>0</v>
      </c>
      <c r="AB64" s="25">
        <f>IF(OR('Men''s Epée'!$A$3=1,S64&gt;0),ABS(S64),0)</f>
        <v>0</v>
      </c>
      <c r="AD64" s="12">
        <f>IF('Men''s Epée'!$U$3=TRUE,I64,0)</f>
        <v>0</v>
      </c>
      <c r="AE64" s="12">
        <f>IF('Men''s Epée'!$V$3=TRUE,K64,0)</f>
        <v>0</v>
      </c>
      <c r="AF64" s="12">
        <f>IF('Men''s Epée'!$W$3=TRUE,M64,0)</f>
        <v>0</v>
      </c>
      <c r="AG64" s="12">
        <f>IF('Men''s Epée'!$X$3=TRUE,O64,0)</f>
        <v>0</v>
      </c>
      <c r="AH64" s="26">
        <f aca="true" t="shared" si="32" ref="AH64:AH86">MAX(P64,0)</f>
        <v>0</v>
      </c>
      <c r="AI64" s="26">
        <f aca="true" t="shared" si="33" ref="AI64:AI86">MAX(Q64,0)</f>
        <v>0</v>
      </c>
      <c r="AJ64" s="26">
        <f aca="true" t="shared" si="34" ref="AJ64:AJ86">MAX(R64,0)</f>
        <v>0</v>
      </c>
      <c r="AK64" s="26">
        <f aca="true" t="shared" si="35" ref="AK64:AK86">MAX(S64,0)</f>
        <v>0</v>
      </c>
      <c r="AL64" s="12">
        <f aca="true" t="shared" si="36" ref="AL64:AL86">LARGE(AD64:AK64,1)+LARGE(AD64:AK64,2)+F64</f>
        <v>0</v>
      </c>
    </row>
    <row r="65" spans="1:38" ht="13.5">
      <c r="A65" s="16" t="str">
        <f t="shared" si="0"/>
        <v>62T</v>
      </c>
      <c r="B65" s="16">
        <f t="shared" si="18"/>
      </c>
      <c r="C65" s="17" t="s">
        <v>252</v>
      </c>
      <c r="D65" s="18">
        <v>1961</v>
      </c>
      <c r="E65" s="19">
        <f>ROUND(F65+IF('Men''s Epée'!$A$3=1,G65,0)+LARGE($U65:$AB65,1)+LARGE($U65:$AB65,2),0)</f>
        <v>265</v>
      </c>
      <c r="F65" s="20"/>
      <c r="G65" s="21"/>
      <c r="H65" s="21">
        <v>35</v>
      </c>
      <c r="I65" s="22">
        <f>IF(OR('Men''s Epée'!$A$3=1,'Men''s Epée'!$U$3=TRUE),IF(OR(H65&gt;=49,ISNUMBER(H65)=FALSE),0,VLOOKUP(H65,PointTable,I$3,TRUE)),0)</f>
        <v>265</v>
      </c>
      <c r="J65" s="21" t="s">
        <v>8</v>
      </c>
      <c r="K65" s="22">
        <f>IF(OR('Men''s Epée'!$A$3=1,'Men''s Epée'!$V$3=TRUE),IF(OR(J65&gt;=49,ISNUMBER(J65)=FALSE),0,VLOOKUP(J65,PointTable,K$3,TRUE)),0)</f>
        <v>0</v>
      </c>
      <c r="L65" s="21" t="s">
        <v>8</v>
      </c>
      <c r="M65" s="22">
        <f>IF(OR('Men''s Epée'!$A$3=1,'Men''s Epée'!$W$3=TRUE),IF(OR(L65&gt;=49,ISNUMBER(L65)=FALSE),0,VLOOKUP(L65,PointTable,M$3,TRUE)),0)</f>
        <v>0</v>
      </c>
      <c r="N65" s="21" t="s">
        <v>8</v>
      </c>
      <c r="O65" s="22">
        <f>IF(OR('Men''s Epée'!$A$3=1,'Men''s Epée'!$X$3=TRUE),IF(OR(N65&gt;=49,ISNUMBER(N65)=FALSE),0,VLOOKUP(N65,PointTable,O$3,TRUE)),0)</f>
        <v>0</v>
      </c>
      <c r="P65" s="23"/>
      <c r="Q65" s="23"/>
      <c r="R65" s="23"/>
      <c r="S65" s="24"/>
      <c r="U65" s="25">
        <f t="shared" si="28"/>
        <v>265</v>
      </c>
      <c r="V65" s="25">
        <f t="shared" si="29"/>
        <v>0</v>
      </c>
      <c r="W65" s="25">
        <f t="shared" si="30"/>
        <v>0</v>
      </c>
      <c r="X65" s="25">
        <f t="shared" si="31"/>
        <v>0</v>
      </c>
      <c r="Y65" s="25">
        <f>IF(OR('Men''s Epée'!$A$3=1,P65&gt;0),ABS(P65),0)</f>
        <v>0</v>
      </c>
      <c r="Z65" s="25">
        <f>IF(OR('Men''s Epée'!$A$3=1,Q65&gt;0),ABS(Q65),0)</f>
        <v>0</v>
      </c>
      <c r="AA65" s="25">
        <f>IF(OR('Men''s Epée'!$A$3=1,R65&gt;0),ABS(R65),0)</f>
        <v>0</v>
      </c>
      <c r="AB65" s="25">
        <f>IF(OR('Men''s Epée'!$A$3=1,S65&gt;0),ABS(S65),0)</f>
        <v>0</v>
      </c>
      <c r="AD65" s="12">
        <f>IF('Men''s Epée'!$U$3=TRUE,I65,0)</f>
        <v>0</v>
      </c>
      <c r="AE65" s="12">
        <f>IF('Men''s Epée'!$V$3=TRUE,K65,0)</f>
        <v>0</v>
      </c>
      <c r="AF65" s="12">
        <f>IF('Men''s Epée'!$W$3=TRUE,M65,0)</f>
        <v>0</v>
      </c>
      <c r="AG65" s="12">
        <f>IF('Men''s Epée'!$X$3=TRUE,O65,0)</f>
        <v>0</v>
      </c>
      <c r="AH65" s="26">
        <f t="shared" si="32"/>
        <v>0</v>
      </c>
      <c r="AI65" s="26">
        <f t="shared" si="33"/>
        <v>0</v>
      </c>
      <c r="AJ65" s="26">
        <f t="shared" si="34"/>
        <v>0</v>
      </c>
      <c r="AK65" s="26">
        <f t="shared" si="35"/>
        <v>0</v>
      </c>
      <c r="AL65" s="12">
        <f t="shared" si="36"/>
        <v>0</v>
      </c>
    </row>
    <row r="66" spans="1:38" ht="13.5">
      <c r="A66" s="16" t="str">
        <f t="shared" si="0"/>
        <v>62T</v>
      </c>
      <c r="B66" s="16">
        <f t="shared" si="18"/>
      </c>
      <c r="C66" s="17" t="s">
        <v>339</v>
      </c>
      <c r="D66" s="18">
        <v>1977</v>
      </c>
      <c r="E66" s="19">
        <f>ROUND(F66+IF('Men''s Epée'!$A$3=1,G66,0)+LARGE($U66:$AB66,1)+LARGE($U66:$AB66,2),0)</f>
        <v>265</v>
      </c>
      <c r="F66" s="20"/>
      <c r="G66" s="21"/>
      <c r="H66" s="21" t="s">
        <v>8</v>
      </c>
      <c r="I66" s="22">
        <f>IF(OR('Men''s Epée'!$A$3=1,'Men''s Epée'!$U$3=TRUE),IF(OR(H66&gt;=49,ISNUMBER(H66)=FALSE),0,VLOOKUP(H66,PointTable,I$3,TRUE)),0)</f>
        <v>0</v>
      </c>
      <c r="J66" s="21">
        <v>35</v>
      </c>
      <c r="K66" s="22">
        <f>IF(OR('Men''s Epée'!$A$3=1,'Men''s Epée'!$V$3=TRUE),IF(OR(J66&gt;=49,ISNUMBER(J66)=FALSE),0,VLOOKUP(J66,PointTable,K$3,TRUE)),0)</f>
        <v>265</v>
      </c>
      <c r="L66" s="21" t="s">
        <v>8</v>
      </c>
      <c r="M66" s="22">
        <f>IF(OR('Men''s Epée'!$A$3=1,'Men''s Epée'!$W$3=TRUE),IF(OR(L66&gt;=49,ISNUMBER(L66)=FALSE),0,VLOOKUP(L66,PointTable,M$3,TRUE)),0)</f>
        <v>0</v>
      </c>
      <c r="N66" s="21" t="s">
        <v>8</v>
      </c>
      <c r="O66" s="22">
        <f>IF(OR('Men''s Epée'!$A$3=1,'Men''s Epée'!$X$3=TRUE),IF(OR(N66&gt;=49,ISNUMBER(N66)=FALSE),0,VLOOKUP(N66,PointTable,O$3,TRUE)),0)</f>
        <v>0</v>
      </c>
      <c r="P66" s="23"/>
      <c r="Q66" s="23"/>
      <c r="R66" s="23"/>
      <c r="S66" s="24"/>
      <c r="U66" s="25">
        <f t="shared" si="28"/>
        <v>0</v>
      </c>
      <c r="V66" s="25">
        <f t="shared" si="29"/>
        <v>265</v>
      </c>
      <c r="W66" s="25">
        <f t="shared" si="30"/>
        <v>0</v>
      </c>
      <c r="X66" s="25">
        <f t="shared" si="31"/>
        <v>0</v>
      </c>
      <c r="Y66" s="25">
        <f>IF(OR('Men''s Epée'!$A$3=1,P66&gt;0),ABS(P66),0)</f>
        <v>0</v>
      </c>
      <c r="Z66" s="25">
        <f>IF(OR('Men''s Epée'!$A$3=1,Q66&gt;0),ABS(Q66),0)</f>
        <v>0</v>
      </c>
      <c r="AA66" s="25">
        <f>IF(OR('Men''s Epée'!$A$3=1,R66&gt;0),ABS(R66),0)</f>
        <v>0</v>
      </c>
      <c r="AB66" s="25">
        <f>IF(OR('Men''s Epée'!$A$3=1,S66&gt;0),ABS(S66),0)</f>
        <v>0</v>
      </c>
      <c r="AD66" s="12">
        <f>IF('Men''s Epée'!$U$3=TRUE,I66,0)</f>
        <v>0</v>
      </c>
      <c r="AE66" s="12">
        <f>IF('Men''s Epée'!$V$3=TRUE,K66,0)</f>
        <v>0</v>
      </c>
      <c r="AF66" s="12">
        <f>IF('Men''s Epée'!$W$3=TRUE,M66,0)</f>
        <v>0</v>
      </c>
      <c r="AG66" s="12">
        <f>IF('Men''s Epée'!$X$3=TRUE,O66,0)</f>
        <v>0</v>
      </c>
      <c r="AH66" s="26">
        <f t="shared" si="32"/>
        <v>0</v>
      </c>
      <c r="AI66" s="26">
        <f t="shared" si="33"/>
        <v>0</v>
      </c>
      <c r="AJ66" s="26">
        <f t="shared" si="34"/>
        <v>0</v>
      </c>
      <c r="AK66" s="26">
        <f t="shared" si="35"/>
        <v>0</v>
      </c>
      <c r="AL66" s="12">
        <f t="shared" si="36"/>
        <v>0</v>
      </c>
    </row>
    <row r="67" spans="1:38" ht="13.5">
      <c r="A67" s="16" t="str">
        <f t="shared" si="0"/>
        <v>64</v>
      </c>
      <c r="B67" s="16">
        <f t="shared" si="18"/>
      </c>
      <c r="C67" s="17" t="s">
        <v>432</v>
      </c>
      <c r="D67" s="18">
        <v>1969</v>
      </c>
      <c r="E67" s="19">
        <f>ROUND(F67+IF('Men''s Epée'!$A$3=1,G67,0)+LARGE($U67:$AB67,1)+LARGE($U67:$AB67,2),0)</f>
        <v>255</v>
      </c>
      <c r="F67" s="20"/>
      <c r="G67" s="21"/>
      <c r="H67" s="21" t="s">
        <v>8</v>
      </c>
      <c r="I67" s="22">
        <f>IF(OR('Men''s Epée'!$A$3=1,'Men''s Epée'!$U$3=TRUE),IF(OR(H67&gt;=49,ISNUMBER(H67)=FALSE),0,VLOOKUP(H67,PointTable,I$3,TRUE)),0)</f>
        <v>0</v>
      </c>
      <c r="J67" s="21" t="s">
        <v>8</v>
      </c>
      <c r="K67" s="22">
        <f>IF(OR('Men''s Epée'!$A$3=1,'Men''s Epée'!$V$3=TRUE),IF(OR(J67&gt;=49,ISNUMBER(J67)=FALSE),0,VLOOKUP(J67,PointTable,K$3,TRUE)),0)</f>
        <v>0</v>
      </c>
      <c r="L67" s="21">
        <v>37</v>
      </c>
      <c r="M67" s="22">
        <f>IF(OR('Men''s Epée'!$A$3=1,'Men''s Epée'!$W$3=TRUE),IF(OR(L67&gt;=49,ISNUMBER(L67)=FALSE),0,VLOOKUP(L67,PointTable,M$3,TRUE)),0)</f>
        <v>255</v>
      </c>
      <c r="N67" s="21" t="s">
        <v>8</v>
      </c>
      <c r="O67" s="22">
        <f>IF(OR('Men''s Epée'!$A$3=1,'Men''s Epée'!$X$3=TRUE),IF(OR(N67&gt;=49,ISNUMBER(N67)=FALSE),0,VLOOKUP(N67,PointTable,O$3,TRUE)),0)</f>
        <v>0</v>
      </c>
      <c r="P67" s="23"/>
      <c r="Q67" s="23"/>
      <c r="R67" s="23"/>
      <c r="S67" s="24"/>
      <c r="U67" s="25">
        <f t="shared" si="28"/>
        <v>0</v>
      </c>
      <c r="V67" s="25">
        <f t="shared" si="29"/>
        <v>0</v>
      </c>
      <c r="W67" s="25">
        <f t="shared" si="30"/>
        <v>255</v>
      </c>
      <c r="X67" s="25">
        <f t="shared" si="31"/>
        <v>0</v>
      </c>
      <c r="Y67" s="25">
        <f>IF(OR('Men''s Epée'!$A$3=1,P67&gt;0),ABS(P67),0)</f>
        <v>0</v>
      </c>
      <c r="Z67" s="25">
        <f>IF(OR('Men''s Epée'!$A$3=1,Q67&gt;0),ABS(Q67),0)</f>
        <v>0</v>
      </c>
      <c r="AA67" s="25">
        <f>IF(OR('Men''s Epée'!$A$3=1,R67&gt;0),ABS(R67),0)</f>
        <v>0</v>
      </c>
      <c r="AB67" s="25">
        <f>IF(OR('Men''s Epée'!$A$3=1,S67&gt;0),ABS(S67),0)</f>
        <v>0</v>
      </c>
      <c r="AD67" s="12">
        <f>IF('Men''s Epée'!$U$3=TRUE,I67,0)</f>
        <v>0</v>
      </c>
      <c r="AE67" s="12">
        <f>IF('Men''s Epée'!$V$3=TRUE,K67,0)</f>
        <v>0</v>
      </c>
      <c r="AF67" s="12">
        <f>IF('Men''s Epée'!$W$3=TRUE,M67,0)</f>
        <v>0</v>
      </c>
      <c r="AG67" s="12">
        <f>IF('Men''s Epée'!$X$3=TRUE,O67,0)</f>
        <v>0</v>
      </c>
      <c r="AH67" s="26">
        <f t="shared" si="32"/>
        <v>0</v>
      </c>
      <c r="AI67" s="26">
        <f t="shared" si="33"/>
        <v>0</v>
      </c>
      <c r="AJ67" s="26">
        <f t="shared" si="34"/>
        <v>0</v>
      </c>
      <c r="AK67" s="26">
        <f t="shared" si="35"/>
        <v>0</v>
      </c>
      <c r="AL67" s="12">
        <f t="shared" si="36"/>
        <v>0</v>
      </c>
    </row>
    <row r="68" spans="1:38" ht="13.5">
      <c r="A68" s="16" t="str">
        <f t="shared" si="0"/>
        <v>65T</v>
      </c>
      <c r="B68" s="16">
        <f aca="true" t="shared" si="37" ref="B68:B86">TRIM(IF(D68&gt;=JuniorCutoff,"#",""))</f>
      </c>
      <c r="C68" s="17" t="s">
        <v>340</v>
      </c>
      <c r="D68" s="18">
        <v>1979</v>
      </c>
      <c r="E68" s="19">
        <f>ROUND(F68+IF('Men''s Epée'!$A$3=1,G68,0)+LARGE($U68:$AB68,1)+LARGE($U68:$AB68,2),0)</f>
        <v>250</v>
      </c>
      <c r="F68" s="20"/>
      <c r="G68" s="21"/>
      <c r="H68" s="21" t="s">
        <v>8</v>
      </c>
      <c r="I68" s="22">
        <f>IF(OR('Men''s Epée'!$A$3=1,'Men''s Epée'!$U$3=TRUE),IF(OR(H68&gt;=49,ISNUMBER(H68)=FALSE),0,VLOOKUP(H68,PointTable,I$3,TRUE)),0)</f>
        <v>0</v>
      </c>
      <c r="J68" s="21">
        <v>38</v>
      </c>
      <c r="K68" s="22">
        <f>IF(OR('Men''s Epée'!$A$3=1,'Men''s Epée'!$V$3=TRUE),IF(OR(J68&gt;=49,ISNUMBER(J68)=FALSE),0,VLOOKUP(J68,PointTable,K$3,TRUE)),0)</f>
        <v>250</v>
      </c>
      <c r="L68" s="21" t="s">
        <v>8</v>
      </c>
      <c r="M68" s="22">
        <f>IF(OR('Men''s Epée'!$A$3=1,'Men''s Epée'!$W$3=TRUE),IF(OR(L68&gt;=49,ISNUMBER(L68)=FALSE),0,VLOOKUP(L68,PointTable,M$3,TRUE)),0)</f>
        <v>0</v>
      </c>
      <c r="N68" s="21" t="s">
        <v>8</v>
      </c>
      <c r="O68" s="22">
        <f>IF(OR('Men''s Epée'!$A$3=1,'Men''s Epée'!$X$3=TRUE),IF(OR(N68&gt;=49,ISNUMBER(N68)=FALSE),0,VLOOKUP(N68,PointTable,O$3,TRUE)),0)</f>
        <v>0</v>
      </c>
      <c r="P68" s="23"/>
      <c r="Q68" s="23"/>
      <c r="R68" s="23"/>
      <c r="S68" s="24"/>
      <c r="U68" s="25">
        <f t="shared" si="28"/>
        <v>0</v>
      </c>
      <c r="V68" s="25">
        <f t="shared" si="29"/>
        <v>250</v>
      </c>
      <c r="W68" s="25">
        <f t="shared" si="30"/>
        <v>0</v>
      </c>
      <c r="X68" s="25">
        <f t="shared" si="31"/>
        <v>0</v>
      </c>
      <c r="Y68" s="25">
        <f>IF(OR('Men''s Epée'!$A$3=1,P68&gt;0),ABS(P68),0)</f>
        <v>0</v>
      </c>
      <c r="Z68" s="25">
        <f>IF(OR('Men''s Epée'!$A$3=1,Q68&gt;0),ABS(Q68),0)</f>
        <v>0</v>
      </c>
      <c r="AA68" s="25">
        <f>IF(OR('Men''s Epée'!$A$3=1,R68&gt;0),ABS(R68),0)</f>
        <v>0</v>
      </c>
      <c r="AB68" s="25">
        <f>IF(OR('Men''s Epée'!$A$3=1,S68&gt;0),ABS(S68),0)</f>
        <v>0</v>
      </c>
      <c r="AD68" s="12">
        <f>IF('Men''s Epée'!$U$3=TRUE,I68,0)</f>
        <v>0</v>
      </c>
      <c r="AE68" s="12">
        <f>IF('Men''s Epée'!$V$3=TRUE,K68,0)</f>
        <v>0</v>
      </c>
      <c r="AF68" s="12">
        <f>IF('Men''s Epée'!$W$3=TRUE,M68,0)</f>
        <v>0</v>
      </c>
      <c r="AG68" s="12">
        <f>IF('Men''s Epée'!$X$3=TRUE,O68,0)</f>
        <v>0</v>
      </c>
      <c r="AH68" s="26">
        <f t="shared" si="32"/>
        <v>0</v>
      </c>
      <c r="AI68" s="26">
        <f t="shared" si="33"/>
        <v>0</v>
      </c>
      <c r="AJ68" s="26">
        <f t="shared" si="34"/>
        <v>0</v>
      </c>
      <c r="AK68" s="26">
        <f t="shared" si="35"/>
        <v>0</v>
      </c>
      <c r="AL68" s="12">
        <f t="shared" si="36"/>
        <v>0</v>
      </c>
    </row>
    <row r="69" spans="1:38" ht="13.5">
      <c r="A69" s="16" t="str">
        <f t="shared" si="0"/>
        <v>65T</v>
      </c>
      <c r="B69" s="16">
        <f t="shared" si="37"/>
      </c>
      <c r="C69" s="17" t="s">
        <v>433</v>
      </c>
      <c r="D69" s="18">
        <v>1962</v>
      </c>
      <c r="E69" s="19">
        <f>ROUND(F69+IF('Men''s Epée'!$A$3=1,G69,0)+LARGE($U69:$AB69,1)+LARGE($U69:$AB69,2),0)</f>
        <v>250</v>
      </c>
      <c r="F69" s="20"/>
      <c r="G69" s="21"/>
      <c r="H69" s="21" t="s">
        <v>8</v>
      </c>
      <c r="I69" s="22">
        <f>IF(OR('Men''s Epée'!$A$3=1,'Men''s Epée'!$U$3=TRUE),IF(OR(H69&gt;=49,ISNUMBER(H69)=FALSE),0,VLOOKUP(H69,PointTable,I$3,TRUE)),0)</f>
        <v>0</v>
      </c>
      <c r="J69" s="21" t="s">
        <v>8</v>
      </c>
      <c r="K69" s="22">
        <f>IF(OR('Men''s Epée'!$A$3=1,'Men''s Epée'!$V$3=TRUE),IF(OR(J69&gt;=49,ISNUMBER(J69)=FALSE),0,VLOOKUP(J69,PointTable,K$3,TRUE)),0)</f>
        <v>0</v>
      </c>
      <c r="L69" s="21">
        <v>38</v>
      </c>
      <c r="M69" s="22">
        <f>IF(OR('Men''s Epée'!$A$3=1,'Men''s Epée'!$W$3=TRUE),IF(OR(L69&gt;=49,ISNUMBER(L69)=FALSE),0,VLOOKUP(L69,PointTable,M$3,TRUE)),0)</f>
        <v>250</v>
      </c>
      <c r="N69" s="21" t="s">
        <v>8</v>
      </c>
      <c r="O69" s="22">
        <f>IF(OR('Men''s Epée'!$A$3=1,'Men''s Epée'!$X$3=TRUE),IF(OR(N69&gt;=49,ISNUMBER(N69)=FALSE),0,VLOOKUP(N69,PointTable,O$3,TRUE)),0)</f>
        <v>0</v>
      </c>
      <c r="P69" s="23"/>
      <c r="Q69" s="23"/>
      <c r="R69" s="23"/>
      <c r="S69" s="24"/>
      <c r="U69" s="25">
        <f t="shared" si="28"/>
        <v>0</v>
      </c>
      <c r="V69" s="25">
        <f t="shared" si="29"/>
        <v>0</v>
      </c>
      <c r="W69" s="25">
        <f t="shared" si="30"/>
        <v>250</v>
      </c>
      <c r="X69" s="25">
        <f t="shared" si="31"/>
        <v>0</v>
      </c>
      <c r="Y69" s="25">
        <f>IF(OR('Men''s Epée'!$A$3=1,P69&gt;0),ABS(P69),0)</f>
        <v>0</v>
      </c>
      <c r="Z69" s="25">
        <f>IF(OR('Men''s Epée'!$A$3=1,Q69&gt;0),ABS(Q69),0)</f>
        <v>0</v>
      </c>
      <c r="AA69" s="25">
        <f>IF(OR('Men''s Epée'!$A$3=1,R69&gt;0),ABS(R69),0)</f>
        <v>0</v>
      </c>
      <c r="AB69" s="25">
        <f>IF(OR('Men''s Epée'!$A$3=1,S69&gt;0),ABS(S69),0)</f>
        <v>0</v>
      </c>
      <c r="AD69" s="12">
        <f>IF('Men''s Epée'!$U$3=TRUE,I69,0)</f>
        <v>0</v>
      </c>
      <c r="AE69" s="12">
        <f>IF('Men''s Epée'!$V$3=TRUE,K69,0)</f>
        <v>0</v>
      </c>
      <c r="AF69" s="12">
        <f>IF('Men''s Epée'!$W$3=TRUE,M69,0)</f>
        <v>0</v>
      </c>
      <c r="AG69" s="12">
        <f>IF('Men''s Epée'!$X$3=TRUE,O69,0)</f>
        <v>0</v>
      </c>
      <c r="AH69" s="26">
        <f t="shared" si="32"/>
        <v>0</v>
      </c>
      <c r="AI69" s="26">
        <f t="shared" si="33"/>
        <v>0</v>
      </c>
      <c r="AJ69" s="26">
        <f t="shared" si="34"/>
        <v>0</v>
      </c>
      <c r="AK69" s="26">
        <f t="shared" si="35"/>
        <v>0</v>
      </c>
      <c r="AL69" s="12">
        <f t="shared" si="36"/>
        <v>0</v>
      </c>
    </row>
    <row r="70" spans="1:38" ht="13.5">
      <c r="A70" s="16" t="str">
        <f t="shared" si="0"/>
        <v>67</v>
      </c>
      <c r="B70" s="16">
        <f t="shared" si="37"/>
      </c>
      <c r="C70" s="17" t="s">
        <v>434</v>
      </c>
      <c r="D70" s="18">
        <v>1969</v>
      </c>
      <c r="E70" s="19">
        <f>ROUND(F70+IF('Men''s Epée'!$A$3=1,G70,0)+LARGE($U70:$AB70,1)+LARGE($U70:$AB70,2),0)</f>
        <v>245</v>
      </c>
      <c r="F70" s="20"/>
      <c r="G70" s="21"/>
      <c r="H70" s="21" t="s">
        <v>8</v>
      </c>
      <c r="I70" s="22">
        <f>IF(OR('Men''s Epée'!$A$3=1,'Men''s Epée'!$U$3=TRUE),IF(OR(H70&gt;=49,ISNUMBER(H70)=FALSE),0,VLOOKUP(H70,PointTable,I$3,TRUE)),0)</f>
        <v>0</v>
      </c>
      <c r="J70" s="21" t="s">
        <v>8</v>
      </c>
      <c r="K70" s="22">
        <f>IF(OR('Men''s Epée'!$A$3=1,'Men''s Epée'!$V$3=TRUE),IF(OR(J70&gt;=49,ISNUMBER(J70)=FALSE),0,VLOOKUP(J70,PointTable,K$3,TRUE)),0)</f>
        <v>0</v>
      </c>
      <c r="L70" s="21">
        <v>39</v>
      </c>
      <c r="M70" s="22">
        <f>IF(OR('Men''s Epée'!$A$3=1,'Men''s Epée'!$W$3=TRUE),IF(OR(L70&gt;=49,ISNUMBER(L70)=FALSE),0,VLOOKUP(L70,PointTable,M$3,TRUE)),0)</f>
        <v>245</v>
      </c>
      <c r="N70" s="21" t="s">
        <v>8</v>
      </c>
      <c r="O70" s="22">
        <f>IF(OR('Men''s Epée'!$A$3=1,'Men''s Epée'!$X$3=TRUE),IF(OR(N70&gt;=49,ISNUMBER(N70)=FALSE),0,VLOOKUP(N70,PointTable,O$3,TRUE)),0)</f>
        <v>0</v>
      </c>
      <c r="P70" s="23"/>
      <c r="Q70" s="23"/>
      <c r="R70" s="23"/>
      <c r="S70" s="24"/>
      <c r="U70" s="25">
        <f t="shared" si="28"/>
        <v>0</v>
      </c>
      <c r="V70" s="25">
        <f t="shared" si="29"/>
        <v>0</v>
      </c>
      <c r="W70" s="25">
        <f t="shared" si="30"/>
        <v>245</v>
      </c>
      <c r="X70" s="25">
        <f t="shared" si="31"/>
        <v>0</v>
      </c>
      <c r="Y70" s="25">
        <f>IF(OR('Men''s Epée'!$A$3=1,P70&gt;0),ABS(P70),0)</f>
        <v>0</v>
      </c>
      <c r="Z70" s="25">
        <f>IF(OR('Men''s Epée'!$A$3=1,Q70&gt;0),ABS(Q70),0)</f>
        <v>0</v>
      </c>
      <c r="AA70" s="25">
        <f>IF(OR('Men''s Epée'!$A$3=1,R70&gt;0),ABS(R70),0)</f>
        <v>0</v>
      </c>
      <c r="AB70" s="25">
        <f>IF(OR('Men''s Epée'!$A$3=1,S70&gt;0),ABS(S70),0)</f>
        <v>0</v>
      </c>
      <c r="AD70" s="12">
        <f>IF('Men''s Epée'!$U$3=TRUE,I70,0)</f>
        <v>0</v>
      </c>
      <c r="AE70" s="12">
        <f>IF('Men''s Epée'!$V$3=TRUE,K70,0)</f>
        <v>0</v>
      </c>
      <c r="AF70" s="12">
        <f>IF('Men''s Epée'!$W$3=TRUE,M70,0)</f>
        <v>0</v>
      </c>
      <c r="AG70" s="12">
        <f>IF('Men''s Epée'!$X$3=TRUE,O70,0)</f>
        <v>0</v>
      </c>
      <c r="AH70" s="26">
        <f t="shared" si="32"/>
        <v>0</v>
      </c>
      <c r="AI70" s="26">
        <f t="shared" si="33"/>
        <v>0</v>
      </c>
      <c r="AJ70" s="26">
        <f t="shared" si="34"/>
        <v>0</v>
      </c>
      <c r="AK70" s="26">
        <f t="shared" si="35"/>
        <v>0</v>
      </c>
      <c r="AL70" s="12">
        <f t="shared" si="36"/>
        <v>0</v>
      </c>
    </row>
    <row r="71" spans="1:38" ht="13.5">
      <c r="A71" s="16" t="str">
        <f t="shared" si="0"/>
        <v>68T</v>
      </c>
      <c r="B71" s="16">
        <f t="shared" si="37"/>
      </c>
      <c r="C71" s="17" t="s">
        <v>351</v>
      </c>
      <c r="D71" s="18">
        <v>1969</v>
      </c>
      <c r="E71" s="19">
        <f>ROUND(F71+IF('Men''s Epée'!$A$3=1,G71,0)+LARGE($U71:$AB71,1)+LARGE($U71:$AB71,2),0)</f>
        <v>240</v>
      </c>
      <c r="F71" s="20"/>
      <c r="G71" s="21"/>
      <c r="H71" s="21" t="s">
        <v>8</v>
      </c>
      <c r="I71" s="22">
        <f>IF(OR('Men''s Epée'!$A$3=1,'Men''s Epée'!$U$3=TRUE),IF(OR(H71&gt;=49,ISNUMBER(H71)=FALSE),0,VLOOKUP(H71,PointTable,I$3,TRUE)),0)</f>
        <v>0</v>
      </c>
      <c r="J71" s="21">
        <v>40</v>
      </c>
      <c r="K71" s="22">
        <f>IF(OR('Men''s Epée'!$A$3=1,'Men''s Epée'!$V$3=TRUE),IF(OR(J71&gt;=49,ISNUMBER(J71)=FALSE),0,VLOOKUP(J71,PointTable,K$3,TRUE)),0)</f>
        <v>240</v>
      </c>
      <c r="L71" s="21" t="s">
        <v>8</v>
      </c>
      <c r="M71" s="22">
        <f>IF(OR('Men''s Epée'!$A$3=1,'Men''s Epée'!$W$3=TRUE),IF(OR(L71&gt;=49,ISNUMBER(L71)=FALSE),0,VLOOKUP(L71,PointTable,M$3,TRUE)),0)</f>
        <v>0</v>
      </c>
      <c r="N71" s="21" t="s">
        <v>8</v>
      </c>
      <c r="O71" s="22">
        <f>IF(OR('Men''s Epée'!$A$3=1,'Men''s Epée'!$X$3=TRUE),IF(OR(N71&gt;=49,ISNUMBER(N71)=FALSE),0,VLOOKUP(N71,PointTable,O$3,TRUE)),0)</f>
        <v>0</v>
      </c>
      <c r="P71" s="23"/>
      <c r="Q71" s="23"/>
      <c r="R71" s="23"/>
      <c r="S71" s="24"/>
      <c r="U71" s="25">
        <f t="shared" si="28"/>
        <v>0</v>
      </c>
      <c r="V71" s="25">
        <f t="shared" si="29"/>
        <v>240</v>
      </c>
      <c r="W71" s="25">
        <f t="shared" si="30"/>
        <v>0</v>
      </c>
      <c r="X71" s="25">
        <f t="shared" si="31"/>
        <v>0</v>
      </c>
      <c r="Y71" s="25">
        <f>IF(OR('Men''s Epée'!$A$3=1,P71&gt;0),ABS(P71),0)</f>
        <v>0</v>
      </c>
      <c r="Z71" s="25">
        <f>IF(OR('Men''s Epée'!$A$3=1,Q71&gt;0),ABS(Q71),0)</f>
        <v>0</v>
      </c>
      <c r="AA71" s="25">
        <f>IF(OR('Men''s Epée'!$A$3=1,R71&gt;0),ABS(R71),0)</f>
        <v>0</v>
      </c>
      <c r="AB71" s="25">
        <f>IF(OR('Men''s Epée'!$A$3=1,S71&gt;0),ABS(S71),0)</f>
        <v>0</v>
      </c>
      <c r="AD71" s="12">
        <f>IF('Men''s Epée'!$U$3=TRUE,I71,0)</f>
        <v>0</v>
      </c>
      <c r="AE71" s="12">
        <f>IF('Men''s Epée'!$V$3=TRUE,K71,0)</f>
        <v>0</v>
      </c>
      <c r="AF71" s="12">
        <f>IF('Men''s Epée'!$W$3=TRUE,M71,0)</f>
        <v>0</v>
      </c>
      <c r="AG71" s="12">
        <f>IF('Men''s Epée'!$X$3=TRUE,O71,0)</f>
        <v>0</v>
      </c>
      <c r="AH71" s="26">
        <f t="shared" si="32"/>
        <v>0</v>
      </c>
      <c r="AI71" s="26">
        <f t="shared" si="33"/>
        <v>0</v>
      </c>
      <c r="AJ71" s="26">
        <f t="shared" si="34"/>
        <v>0</v>
      </c>
      <c r="AK71" s="26">
        <f t="shared" si="35"/>
        <v>0</v>
      </c>
      <c r="AL71" s="12">
        <f t="shared" si="36"/>
        <v>0</v>
      </c>
    </row>
    <row r="72" spans="1:38" ht="13.5">
      <c r="A72" s="16" t="str">
        <f t="shared" si="0"/>
        <v>68T</v>
      </c>
      <c r="B72" s="16">
        <f t="shared" si="37"/>
      </c>
      <c r="C72" s="17" t="s">
        <v>255</v>
      </c>
      <c r="D72" s="18">
        <v>1976</v>
      </c>
      <c r="E72" s="19">
        <f>ROUND(F72+IF('Men''s Epée'!$A$3=1,G72,0)+LARGE($U72:$AB72,1)+LARGE($U72:$AB72,2),0)</f>
        <v>240</v>
      </c>
      <c r="F72" s="20"/>
      <c r="G72" s="21"/>
      <c r="H72" s="21">
        <v>40</v>
      </c>
      <c r="I72" s="22">
        <f>IF(OR('Men''s Epée'!$A$3=1,'Men''s Epée'!$U$3=TRUE),IF(OR(H72&gt;=49,ISNUMBER(H72)=FALSE),0,VLOOKUP(H72,PointTable,I$3,TRUE)),0)</f>
        <v>240</v>
      </c>
      <c r="J72" s="21" t="s">
        <v>8</v>
      </c>
      <c r="K72" s="22">
        <f>IF(OR('Men''s Epée'!$A$3=1,'Men''s Epée'!$V$3=TRUE),IF(OR(J72&gt;=49,ISNUMBER(J72)=FALSE),0,VLOOKUP(J72,PointTable,K$3,TRUE)),0)</f>
        <v>0</v>
      </c>
      <c r="L72" s="21" t="s">
        <v>8</v>
      </c>
      <c r="M72" s="22">
        <f>IF(OR('Men''s Epée'!$A$3=1,'Men''s Epée'!$W$3=TRUE),IF(OR(L72&gt;=49,ISNUMBER(L72)=FALSE),0,VLOOKUP(L72,PointTable,M$3,TRUE)),0)</f>
        <v>0</v>
      </c>
      <c r="N72" s="21" t="s">
        <v>8</v>
      </c>
      <c r="O72" s="22">
        <f>IF(OR('Men''s Epée'!$A$3=1,'Men''s Epée'!$X$3=TRUE),IF(OR(N72&gt;=49,ISNUMBER(N72)=FALSE),0,VLOOKUP(N72,PointTable,O$3,TRUE)),0)</f>
        <v>0</v>
      </c>
      <c r="P72" s="23"/>
      <c r="Q72" s="23"/>
      <c r="R72" s="23"/>
      <c r="S72" s="24"/>
      <c r="U72" s="25">
        <f t="shared" si="28"/>
        <v>240</v>
      </c>
      <c r="V72" s="25">
        <f t="shared" si="29"/>
        <v>0</v>
      </c>
      <c r="W72" s="25">
        <f t="shared" si="30"/>
        <v>0</v>
      </c>
      <c r="X72" s="25">
        <f t="shared" si="31"/>
        <v>0</v>
      </c>
      <c r="Y72" s="25">
        <f>IF(OR('Men''s Epée'!$A$3=1,P72&gt;0),ABS(P72),0)</f>
        <v>0</v>
      </c>
      <c r="Z72" s="25">
        <f>IF(OR('Men''s Epée'!$A$3=1,Q72&gt;0),ABS(Q72),0)</f>
        <v>0</v>
      </c>
      <c r="AA72" s="25">
        <f>IF(OR('Men''s Epée'!$A$3=1,R72&gt;0),ABS(R72),0)</f>
        <v>0</v>
      </c>
      <c r="AB72" s="25">
        <f>IF(OR('Men''s Epée'!$A$3=1,S72&gt;0),ABS(S72),0)</f>
        <v>0</v>
      </c>
      <c r="AD72" s="12">
        <f>IF('Men''s Epée'!$U$3=TRUE,I72,0)</f>
        <v>0</v>
      </c>
      <c r="AE72" s="12">
        <f>IF('Men''s Epée'!$V$3=TRUE,K72,0)</f>
        <v>0</v>
      </c>
      <c r="AF72" s="12">
        <f>IF('Men''s Epée'!$W$3=TRUE,M72,0)</f>
        <v>0</v>
      </c>
      <c r="AG72" s="12">
        <f>IF('Men''s Epée'!$X$3=TRUE,O72,0)</f>
        <v>0</v>
      </c>
      <c r="AH72" s="26">
        <f t="shared" si="32"/>
        <v>0</v>
      </c>
      <c r="AI72" s="26">
        <f t="shared" si="33"/>
        <v>0</v>
      </c>
      <c r="AJ72" s="26">
        <f t="shared" si="34"/>
        <v>0</v>
      </c>
      <c r="AK72" s="26">
        <f t="shared" si="35"/>
        <v>0</v>
      </c>
      <c r="AL72" s="12">
        <f t="shared" si="36"/>
        <v>0</v>
      </c>
    </row>
    <row r="73" spans="1:38" ht="13.5">
      <c r="A73" s="16" t="str">
        <f t="shared" si="0"/>
        <v>70</v>
      </c>
      <c r="B73" s="16" t="str">
        <f t="shared" si="37"/>
        <v>#</v>
      </c>
      <c r="C73" s="17" t="s">
        <v>261</v>
      </c>
      <c r="D73" s="18">
        <v>1983</v>
      </c>
      <c r="E73" s="19">
        <f>ROUND(F73+IF('Men''s Epée'!$A$3=1,G73,0)+LARGE($U73:$AB73,1)+LARGE($U73:$AB73,2),0)</f>
        <v>235</v>
      </c>
      <c r="F73" s="20"/>
      <c r="G73" s="21"/>
      <c r="H73" s="21">
        <v>41</v>
      </c>
      <c r="I73" s="22">
        <f>IF(OR('Men''s Epée'!$A$3=1,'Men''s Epée'!$U$3=TRUE),IF(OR(H73&gt;=49,ISNUMBER(H73)=FALSE),0,VLOOKUP(H73,PointTable,I$3,TRUE)),0)</f>
        <v>235</v>
      </c>
      <c r="J73" s="21" t="s">
        <v>8</v>
      </c>
      <c r="K73" s="22">
        <f>IF(OR('Men''s Epée'!$A$3=1,'Men''s Epée'!$V$3=TRUE),IF(OR(J73&gt;=49,ISNUMBER(J73)=FALSE),0,VLOOKUP(J73,PointTable,K$3,TRUE)),0)</f>
        <v>0</v>
      </c>
      <c r="L73" s="21" t="s">
        <v>8</v>
      </c>
      <c r="M73" s="22">
        <f>IF(OR('Men''s Epée'!$A$3=1,'Men''s Epée'!$W$3=TRUE),IF(OR(L73&gt;=49,ISNUMBER(L73)=FALSE),0,VLOOKUP(L73,PointTable,M$3,TRUE)),0)</f>
        <v>0</v>
      </c>
      <c r="N73" s="21" t="s">
        <v>8</v>
      </c>
      <c r="O73" s="22">
        <f>IF(OR('Men''s Epée'!$A$3=1,'Men''s Epée'!$X$3=TRUE),IF(OR(N73&gt;=49,ISNUMBER(N73)=FALSE),0,VLOOKUP(N73,PointTable,O$3,TRUE)),0)</f>
        <v>0</v>
      </c>
      <c r="P73" s="23"/>
      <c r="Q73" s="23"/>
      <c r="R73" s="23"/>
      <c r="S73" s="24"/>
      <c r="U73" s="25">
        <f t="shared" si="28"/>
        <v>235</v>
      </c>
      <c r="V73" s="25">
        <f t="shared" si="29"/>
        <v>0</v>
      </c>
      <c r="W73" s="25">
        <f t="shared" si="30"/>
        <v>0</v>
      </c>
      <c r="X73" s="25">
        <f t="shared" si="31"/>
        <v>0</v>
      </c>
      <c r="Y73" s="25">
        <f>IF(OR('Men''s Epée'!$A$3=1,P73&gt;0),ABS(P73),0)</f>
        <v>0</v>
      </c>
      <c r="Z73" s="25">
        <f>IF(OR('Men''s Epée'!$A$3=1,Q73&gt;0),ABS(Q73),0)</f>
        <v>0</v>
      </c>
      <c r="AA73" s="25">
        <f>IF(OR('Men''s Epée'!$A$3=1,R73&gt;0),ABS(R73),0)</f>
        <v>0</v>
      </c>
      <c r="AB73" s="25">
        <f>IF(OR('Men''s Epée'!$A$3=1,S73&gt;0),ABS(S73),0)</f>
        <v>0</v>
      </c>
      <c r="AD73" s="12">
        <f>IF('Men''s Epée'!$U$3=TRUE,I73,0)</f>
        <v>0</v>
      </c>
      <c r="AE73" s="12">
        <f>IF('Men''s Epée'!$V$3=TRUE,K73,0)</f>
        <v>0</v>
      </c>
      <c r="AF73" s="12">
        <f>IF('Men''s Epée'!$W$3=TRUE,M73,0)</f>
        <v>0</v>
      </c>
      <c r="AG73" s="12">
        <f>IF('Men''s Epée'!$X$3=TRUE,O73,0)</f>
        <v>0</v>
      </c>
      <c r="AH73" s="26">
        <f t="shared" si="32"/>
        <v>0</v>
      </c>
      <c r="AI73" s="26">
        <f t="shared" si="33"/>
        <v>0</v>
      </c>
      <c r="AJ73" s="26">
        <f t="shared" si="34"/>
        <v>0</v>
      </c>
      <c r="AK73" s="26">
        <f t="shared" si="35"/>
        <v>0</v>
      </c>
      <c r="AL73" s="12">
        <f t="shared" si="36"/>
        <v>0</v>
      </c>
    </row>
    <row r="74" spans="1:38" ht="13.5">
      <c r="A74" s="16" t="str">
        <f t="shared" si="0"/>
        <v>71</v>
      </c>
      <c r="B74" s="16">
        <f t="shared" si="37"/>
      </c>
      <c r="C74" s="17" t="s">
        <v>437</v>
      </c>
      <c r="D74" s="18">
        <v>1973</v>
      </c>
      <c r="E74" s="19">
        <f>ROUND(F74+IF('Men''s Epée'!$A$3=1,G74,0)+LARGE($U74:$AB74,1)+LARGE($U74:$AB74,2),0)</f>
        <v>233</v>
      </c>
      <c r="F74" s="20"/>
      <c r="G74" s="21"/>
      <c r="H74" s="21" t="s">
        <v>8</v>
      </c>
      <c r="I74" s="22">
        <f>IF(OR('Men''s Epée'!$A$3=1,'Men''s Epée'!$U$3=TRUE),IF(OR(H74&gt;=49,ISNUMBER(H74)=FALSE),0,VLOOKUP(H74,PointTable,I$3,TRUE)),0)</f>
        <v>0</v>
      </c>
      <c r="J74" s="21" t="s">
        <v>8</v>
      </c>
      <c r="K74" s="22">
        <f>IF(OR('Men''s Epée'!$A$3=1,'Men''s Epée'!$V$3=TRUE),IF(OR(J74&gt;=49,ISNUMBER(J74)=FALSE),0,VLOOKUP(J74,PointTable,K$3,TRUE)),0)</f>
        <v>0</v>
      </c>
      <c r="L74" s="21">
        <v>41.5</v>
      </c>
      <c r="M74" s="22">
        <f>IF(OR('Men''s Epée'!$A$3=1,'Men''s Epée'!$W$3=TRUE),IF(OR(L74&gt;=49,ISNUMBER(L74)=FALSE),0,VLOOKUP(L74,PointTable,M$3,TRUE)),0)</f>
        <v>232.5</v>
      </c>
      <c r="N74" s="21" t="s">
        <v>8</v>
      </c>
      <c r="O74" s="22">
        <f>IF(OR('Men''s Epée'!$A$3=1,'Men''s Epée'!$X$3=TRUE),IF(OR(N74&gt;=49,ISNUMBER(N74)=FALSE),0,VLOOKUP(N74,PointTable,O$3,TRUE)),0)</f>
        <v>0</v>
      </c>
      <c r="P74" s="23"/>
      <c r="Q74" s="23"/>
      <c r="R74" s="23"/>
      <c r="S74" s="24"/>
      <c r="U74" s="25">
        <f t="shared" si="28"/>
        <v>0</v>
      </c>
      <c r="V74" s="25">
        <f t="shared" si="29"/>
        <v>0</v>
      </c>
      <c r="W74" s="25">
        <f t="shared" si="30"/>
        <v>232.5</v>
      </c>
      <c r="X74" s="25">
        <f t="shared" si="31"/>
        <v>0</v>
      </c>
      <c r="Y74" s="25">
        <f>IF(OR('Men''s Epée'!$A$3=1,P74&gt;0),ABS(P74),0)</f>
        <v>0</v>
      </c>
      <c r="Z74" s="25">
        <f>IF(OR('Men''s Epée'!$A$3=1,Q74&gt;0),ABS(Q74),0)</f>
        <v>0</v>
      </c>
      <c r="AA74" s="25">
        <f>IF(OR('Men''s Epée'!$A$3=1,R74&gt;0),ABS(R74),0)</f>
        <v>0</v>
      </c>
      <c r="AB74" s="25">
        <f>IF(OR('Men''s Epée'!$A$3=1,S74&gt;0),ABS(S74),0)</f>
        <v>0</v>
      </c>
      <c r="AD74" s="12">
        <f>IF('Men''s Epée'!$U$3=TRUE,I74,0)</f>
        <v>0</v>
      </c>
      <c r="AE74" s="12">
        <f>IF('Men''s Epée'!$V$3=TRUE,K74,0)</f>
        <v>0</v>
      </c>
      <c r="AF74" s="12">
        <f>IF('Men''s Epée'!$W$3=TRUE,M74,0)</f>
        <v>0</v>
      </c>
      <c r="AG74" s="12">
        <f>IF('Men''s Epée'!$X$3=TRUE,O74,0)</f>
        <v>0</v>
      </c>
      <c r="AH74" s="26">
        <f t="shared" si="32"/>
        <v>0</v>
      </c>
      <c r="AI74" s="26">
        <f t="shared" si="33"/>
        <v>0</v>
      </c>
      <c r="AJ74" s="26">
        <f t="shared" si="34"/>
        <v>0</v>
      </c>
      <c r="AK74" s="26">
        <f t="shared" si="35"/>
        <v>0</v>
      </c>
      <c r="AL74" s="12">
        <f t="shared" si="36"/>
        <v>0</v>
      </c>
    </row>
    <row r="75" spans="1:38" ht="13.5">
      <c r="A75" s="16" t="str">
        <f t="shared" si="0"/>
        <v>72</v>
      </c>
      <c r="B75" s="16" t="str">
        <f t="shared" si="37"/>
        <v>#</v>
      </c>
      <c r="C75" s="17" t="s">
        <v>256</v>
      </c>
      <c r="D75" s="18">
        <v>1982</v>
      </c>
      <c r="E75" s="19">
        <f>ROUND(F75+IF('Men''s Epée'!$A$3=1,G75,0)+LARGE($U75:$AB75,1)+LARGE($U75:$AB75,2),0)</f>
        <v>230</v>
      </c>
      <c r="F75" s="20"/>
      <c r="G75" s="21"/>
      <c r="H75" s="21">
        <v>42</v>
      </c>
      <c r="I75" s="22">
        <f>IF(OR('Men''s Epée'!$A$3=1,'Men''s Epée'!$U$3=TRUE),IF(OR(H75&gt;=49,ISNUMBER(H75)=FALSE),0,VLOOKUP(H75,PointTable,I$3,TRUE)),0)</f>
        <v>230</v>
      </c>
      <c r="J75" s="21" t="s">
        <v>8</v>
      </c>
      <c r="K75" s="22">
        <f>IF(OR('Men''s Epée'!$A$3=1,'Men''s Epée'!$V$3=TRUE),IF(OR(J75&gt;=49,ISNUMBER(J75)=FALSE),0,VLOOKUP(J75,PointTable,K$3,TRUE)),0)</f>
        <v>0</v>
      </c>
      <c r="L75" s="21" t="s">
        <v>8</v>
      </c>
      <c r="M75" s="22">
        <f>IF(OR('Men''s Epée'!$A$3=1,'Men''s Epée'!$W$3=TRUE),IF(OR(L75&gt;=49,ISNUMBER(L75)=FALSE),0,VLOOKUP(L75,PointTable,M$3,TRUE)),0)</f>
        <v>0</v>
      </c>
      <c r="N75" s="21" t="s">
        <v>8</v>
      </c>
      <c r="O75" s="22">
        <f>IF(OR('Men''s Epée'!$A$3=1,'Men''s Epée'!$X$3=TRUE),IF(OR(N75&gt;=49,ISNUMBER(N75)=FALSE),0,VLOOKUP(N75,PointTable,O$3,TRUE)),0)</f>
        <v>0</v>
      </c>
      <c r="P75" s="23"/>
      <c r="Q75" s="23"/>
      <c r="R75" s="23"/>
      <c r="S75" s="24"/>
      <c r="U75" s="25">
        <f t="shared" si="28"/>
        <v>230</v>
      </c>
      <c r="V75" s="25">
        <f t="shared" si="29"/>
        <v>0</v>
      </c>
      <c r="W75" s="25">
        <f t="shared" si="30"/>
        <v>0</v>
      </c>
      <c r="X75" s="25">
        <f t="shared" si="31"/>
        <v>0</v>
      </c>
      <c r="Y75" s="25">
        <f>IF(OR('Men''s Epée'!$A$3=1,P75&gt;0),ABS(P75),0)</f>
        <v>0</v>
      </c>
      <c r="Z75" s="25">
        <f>IF(OR('Men''s Epée'!$A$3=1,Q75&gt;0),ABS(Q75),0)</f>
        <v>0</v>
      </c>
      <c r="AA75" s="25">
        <f>IF(OR('Men''s Epée'!$A$3=1,R75&gt;0),ABS(R75),0)</f>
        <v>0</v>
      </c>
      <c r="AB75" s="25">
        <f>IF(OR('Men''s Epée'!$A$3=1,S75&gt;0),ABS(S75),0)</f>
        <v>0</v>
      </c>
      <c r="AD75" s="12">
        <f>IF('Men''s Epée'!$U$3=TRUE,I75,0)</f>
        <v>0</v>
      </c>
      <c r="AE75" s="12">
        <f>IF('Men''s Epée'!$V$3=TRUE,K75,0)</f>
        <v>0</v>
      </c>
      <c r="AF75" s="12">
        <f>IF('Men''s Epée'!$W$3=TRUE,M75,0)</f>
        <v>0</v>
      </c>
      <c r="AG75" s="12">
        <f>IF('Men''s Epée'!$X$3=TRUE,O75,0)</f>
        <v>0</v>
      </c>
      <c r="AH75" s="26">
        <f t="shared" si="32"/>
        <v>0</v>
      </c>
      <c r="AI75" s="26">
        <f t="shared" si="33"/>
        <v>0</v>
      </c>
      <c r="AJ75" s="26">
        <f t="shared" si="34"/>
        <v>0</v>
      </c>
      <c r="AK75" s="26">
        <f t="shared" si="35"/>
        <v>0</v>
      </c>
      <c r="AL75" s="12">
        <f t="shared" si="36"/>
        <v>0</v>
      </c>
    </row>
    <row r="76" spans="1:38" ht="13.5">
      <c r="A76" s="16" t="str">
        <f t="shared" si="0"/>
        <v>73</v>
      </c>
      <c r="B76" s="16">
        <f t="shared" si="37"/>
      </c>
      <c r="C76" s="17" t="s">
        <v>352</v>
      </c>
      <c r="D76" s="18">
        <v>1975</v>
      </c>
      <c r="E76" s="19">
        <f>ROUND(F76+IF('Men''s Epée'!$A$3=1,G76,0)+LARGE($U76:$AB76,1)+LARGE($U76:$AB76,2),0)</f>
        <v>228</v>
      </c>
      <c r="F76" s="20"/>
      <c r="G76" s="21"/>
      <c r="H76" s="21" t="s">
        <v>8</v>
      </c>
      <c r="I76" s="22">
        <f>IF(OR('Men''s Epée'!$A$3=1,'Men''s Epée'!$U$3=TRUE),IF(OR(H76&gt;=49,ISNUMBER(H76)=FALSE),0,VLOOKUP(H76,PointTable,I$3,TRUE)),0)</f>
        <v>0</v>
      </c>
      <c r="J76" s="21">
        <v>42.5</v>
      </c>
      <c r="K76" s="22">
        <f>IF(OR('Men''s Epée'!$A$3=1,'Men''s Epée'!$V$3=TRUE),IF(OR(J76&gt;=49,ISNUMBER(J76)=FALSE),0,VLOOKUP(J76,PointTable,K$3,TRUE)),0)</f>
        <v>227.5</v>
      </c>
      <c r="L76" s="21" t="s">
        <v>8</v>
      </c>
      <c r="M76" s="22">
        <f>IF(OR('Men''s Epée'!$A$3=1,'Men''s Epée'!$W$3=TRUE),IF(OR(L76&gt;=49,ISNUMBER(L76)=FALSE),0,VLOOKUP(L76,PointTable,M$3,TRUE)),0)</f>
        <v>0</v>
      </c>
      <c r="N76" s="21" t="s">
        <v>8</v>
      </c>
      <c r="O76" s="22">
        <f>IF(OR('Men''s Epée'!$A$3=1,'Men''s Epée'!$X$3=TRUE),IF(OR(N76&gt;=49,ISNUMBER(N76)=FALSE),0,VLOOKUP(N76,PointTable,O$3,TRUE)),0)</f>
        <v>0</v>
      </c>
      <c r="P76" s="23"/>
      <c r="Q76" s="23"/>
      <c r="R76" s="23"/>
      <c r="S76" s="24"/>
      <c r="U76" s="25">
        <f t="shared" si="28"/>
        <v>0</v>
      </c>
      <c r="V76" s="25">
        <f t="shared" si="29"/>
        <v>227.5</v>
      </c>
      <c r="W76" s="25">
        <f t="shared" si="30"/>
        <v>0</v>
      </c>
      <c r="X76" s="25">
        <f t="shared" si="31"/>
        <v>0</v>
      </c>
      <c r="Y76" s="25">
        <f>IF(OR('Men''s Epée'!$A$3=1,P76&gt;0),ABS(P76),0)</f>
        <v>0</v>
      </c>
      <c r="Z76" s="25">
        <f>IF(OR('Men''s Epée'!$A$3=1,Q76&gt;0),ABS(Q76),0)</f>
        <v>0</v>
      </c>
      <c r="AA76" s="25">
        <f>IF(OR('Men''s Epée'!$A$3=1,R76&gt;0),ABS(R76),0)</f>
        <v>0</v>
      </c>
      <c r="AB76" s="25">
        <f>IF(OR('Men''s Epée'!$A$3=1,S76&gt;0),ABS(S76),0)</f>
        <v>0</v>
      </c>
      <c r="AD76" s="12">
        <f>IF('Men''s Epée'!$U$3=TRUE,I76,0)</f>
        <v>0</v>
      </c>
      <c r="AE76" s="12">
        <f>IF('Men''s Epée'!$V$3=TRUE,K76,0)</f>
        <v>0</v>
      </c>
      <c r="AF76" s="12">
        <f>IF('Men''s Epée'!$W$3=TRUE,M76,0)</f>
        <v>0</v>
      </c>
      <c r="AG76" s="12">
        <f>IF('Men''s Epée'!$X$3=TRUE,O76,0)</f>
        <v>0</v>
      </c>
      <c r="AH76" s="26">
        <f t="shared" si="32"/>
        <v>0</v>
      </c>
      <c r="AI76" s="26">
        <f t="shared" si="33"/>
        <v>0</v>
      </c>
      <c r="AJ76" s="26">
        <f t="shared" si="34"/>
        <v>0</v>
      </c>
      <c r="AK76" s="26">
        <f t="shared" si="35"/>
        <v>0</v>
      </c>
      <c r="AL76" s="12">
        <f t="shared" si="36"/>
        <v>0</v>
      </c>
    </row>
    <row r="77" spans="1:38" ht="13.5">
      <c r="A77" s="16" t="str">
        <f t="shared" si="0"/>
        <v>74</v>
      </c>
      <c r="B77" s="16">
        <f t="shared" si="37"/>
      </c>
      <c r="C77" s="17" t="s">
        <v>436</v>
      </c>
      <c r="D77" s="18">
        <v>1965</v>
      </c>
      <c r="E77" s="19">
        <f>ROUND(F77+IF('Men''s Epée'!$A$3=1,G77,0)+LARGE($U77:$AB77,1)+LARGE($U77:$AB77,2),0)</f>
        <v>225</v>
      </c>
      <c r="F77" s="20"/>
      <c r="G77" s="21"/>
      <c r="H77" s="21" t="s">
        <v>8</v>
      </c>
      <c r="I77" s="22">
        <f>IF(OR('Men''s Epée'!$A$3=1,'Men''s Epée'!$U$3=TRUE),IF(OR(H77&gt;=49,ISNUMBER(H77)=FALSE),0,VLOOKUP(H77,PointTable,I$3,TRUE)),0)</f>
        <v>0</v>
      </c>
      <c r="J77" s="21" t="s">
        <v>8</v>
      </c>
      <c r="K77" s="22">
        <f>IF(OR('Men''s Epée'!$A$3=1,'Men''s Epée'!$V$3=TRUE),IF(OR(J77&gt;=49,ISNUMBER(J77)=FALSE),0,VLOOKUP(J77,PointTable,K$3,TRUE)),0)</f>
        <v>0</v>
      </c>
      <c r="L77" s="21">
        <v>43</v>
      </c>
      <c r="M77" s="22">
        <f>IF(OR('Men''s Epée'!$A$3=1,'Men''s Epée'!$W$3=TRUE),IF(OR(L77&gt;=49,ISNUMBER(L77)=FALSE),0,VLOOKUP(L77,PointTable,M$3,TRUE)),0)</f>
        <v>225</v>
      </c>
      <c r="N77" s="21" t="s">
        <v>8</v>
      </c>
      <c r="O77" s="22">
        <f>IF(OR('Men''s Epée'!$A$3=1,'Men''s Epée'!$X$3=TRUE),IF(OR(N77&gt;=49,ISNUMBER(N77)=FALSE),0,VLOOKUP(N77,PointTable,O$3,TRUE)),0)</f>
        <v>0</v>
      </c>
      <c r="P77" s="23"/>
      <c r="Q77" s="23"/>
      <c r="R77" s="23"/>
      <c r="S77" s="24"/>
      <c r="U77" s="25">
        <f t="shared" si="28"/>
        <v>0</v>
      </c>
      <c r="V77" s="25">
        <f t="shared" si="29"/>
        <v>0</v>
      </c>
      <c r="W77" s="25">
        <f t="shared" si="30"/>
        <v>225</v>
      </c>
      <c r="X77" s="25">
        <f t="shared" si="31"/>
        <v>0</v>
      </c>
      <c r="Y77" s="25">
        <f>IF(OR('Men''s Epée'!$A$3=1,P77&gt;0),ABS(P77),0)</f>
        <v>0</v>
      </c>
      <c r="Z77" s="25">
        <f>IF(OR('Men''s Epée'!$A$3=1,Q77&gt;0),ABS(Q77),0)</f>
        <v>0</v>
      </c>
      <c r="AA77" s="25">
        <f>IF(OR('Men''s Epée'!$A$3=1,R77&gt;0),ABS(R77),0)</f>
        <v>0</v>
      </c>
      <c r="AB77" s="25">
        <f>IF(OR('Men''s Epée'!$A$3=1,S77&gt;0),ABS(S77),0)</f>
        <v>0</v>
      </c>
      <c r="AD77" s="12">
        <f>IF('Men''s Epée'!$U$3=TRUE,I77,0)</f>
        <v>0</v>
      </c>
      <c r="AE77" s="12">
        <f>IF('Men''s Epée'!$V$3=TRUE,K77,0)</f>
        <v>0</v>
      </c>
      <c r="AF77" s="12">
        <f>IF('Men''s Epée'!$W$3=TRUE,M77,0)</f>
        <v>0</v>
      </c>
      <c r="AG77" s="12">
        <f>IF('Men''s Epée'!$X$3=TRUE,O77,0)</f>
        <v>0</v>
      </c>
      <c r="AH77" s="26">
        <f t="shared" si="32"/>
        <v>0</v>
      </c>
      <c r="AI77" s="26">
        <f t="shared" si="33"/>
        <v>0</v>
      </c>
      <c r="AJ77" s="26">
        <f t="shared" si="34"/>
        <v>0</v>
      </c>
      <c r="AK77" s="26">
        <f t="shared" si="35"/>
        <v>0</v>
      </c>
      <c r="AL77" s="12">
        <f t="shared" si="36"/>
        <v>0</v>
      </c>
    </row>
    <row r="78" spans="1:38" ht="13.5">
      <c r="A78" s="16" t="str">
        <f t="shared" si="0"/>
        <v>75T</v>
      </c>
      <c r="B78" s="16" t="str">
        <f t="shared" si="37"/>
        <v>#</v>
      </c>
      <c r="C78" s="17" t="s">
        <v>258</v>
      </c>
      <c r="D78" s="18">
        <v>1984</v>
      </c>
      <c r="E78" s="19">
        <f>ROUND(F78+IF('Men''s Epée'!$A$3=1,G78,0)+LARGE($U78:$AB78,1)+LARGE($U78:$AB78,2),0)</f>
        <v>215</v>
      </c>
      <c r="F78" s="20"/>
      <c r="G78" s="21"/>
      <c r="H78" s="21">
        <v>45</v>
      </c>
      <c r="I78" s="22">
        <f>IF(OR('Men''s Epée'!$A$3=1,'Men''s Epée'!$U$3=TRUE),IF(OR(H78&gt;=49,ISNUMBER(H78)=FALSE),0,VLOOKUP(H78,PointTable,I$3,TRUE)),0)</f>
        <v>215</v>
      </c>
      <c r="J78" s="21" t="s">
        <v>8</v>
      </c>
      <c r="K78" s="22">
        <f>IF(OR('Men''s Epée'!$A$3=1,'Men''s Epée'!$V$3=TRUE),IF(OR(J78&gt;=49,ISNUMBER(J78)=FALSE),0,VLOOKUP(J78,PointTable,K$3,TRUE)),0)</f>
        <v>0</v>
      </c>
      <c r="L78" s="21" t="s">
        <v>8</v>
      </c>
      <c r="M78" s="22">
        <f>IF(OR('Men''s Epée'!$A$3=1,'Men''s Epée'!$W$3=TRUE),IF(OR(L78&gt;=49,ISNUMBER(L78)=FALSE),0,VLOOKUP(L78,PointTable,M$3,TRUE)),0)</f>
        <v>0</v>
      </c>
      <c r="N78" s="21" t="s">
        <v>8</v>
      </c>
      <c r="O78" s="22">
        <f>IF(OR('Men''s Epée'!$A$3=1,'Men''s Epée'!$X$3=TRUE),IF(OR(N78&gt;=49,ISNUMBER(N78)=FALSE),0,VLOOKUP(N78,PointTable,O$3,TRUE)),0)</f>
        <v>0</v>
      </c>
      <c r="P78" s="23"/>
      <c r="Q78" s="23"/>
      <c r="R78" s="23"/>
      <c r="S78" s="24"/>
      <c r="U78" s="25">
        <f t="shared" si="28"/>
        <v>215</v>
      </c>
      <c r="V78" s="25">
        <f t="shared" si="29"/>
        <v>0</v>
      </c>
      <c r="W78" s="25">
        <f t="shared" si="30"/>
        <v>0</v>
      </c>
      <c r="X78" s="25">
        <f t="shared" si="31"/>
        <v>0</v>
      </c>
      <c r="Y78" s="25">
        <f>IF(OR('Men''s Epée'!$A$3=1,P78&gt;0),ABS(P78),0)</f>
        <v>0</v>
      </c>
      <c r="Z78" s="25">
        <f>IF(OR('Men''s Epée'!$A$3=1,Q78&gt;0),ABS(Q78),0)</f>
        <v>0</v>
      </c>
      <c r="AA78" s="25">
        <f>IF(OR('Men''s Epée'!$A$3=1,R78&gt;0),ABS(R78),0)</f>
        <v>0</v>
      </c>
      <c r="AB78" s="25">
        <f>IF(OR('Men''s Epée'!$A$3=1,S78&gt;0),ABS(S78),0)</f>
        <v>0</v>
      </c>
      <c r="AD78" s="12">
        <f>IF('Men''s Epée'!$U$3=TRUE,I78,0)</f>
        <v>0</v>
      </c>
      <c r="AE78" s="12">
        <f>IF('Men''s Epée'!$V$3=TRUE,K78,0)</f>
        <v>0</v>
      </c>
      <c r="AF78" s="12">
        <f>IF('Men''s Epée'!$W$3=TRUE,M78,0)</f>
        <v>0</v>
      </c>
      <c r="AG78" s="12">
        <f>IF('Men''s Epée'!$X$3=TRUE,O78,0)</f>
        <v>0</v>
      </c>
      <c r="AH78" s="26">
        <f t="shared" si="32"/>
        <v>0</v>
      </c>
      <c r="AI78" s="26">
        <f t="shared" si="33"/>
        <v>0</v>
      </c>
      <c r="AJ78" s="26">
        <f t="shared" si="34"/>
        <v>0</v>
      </c>
      <c r="AK78" s="26">
        <f t="shared" si="35"/>
        <v>0</v>
      </c>
      <c r="AL78" s="12">
        <f t="shared" si="36"/>
        <v>0</v>
      </c>
    </row>
    <row r="79" spans="1:38" ht="13.5">
      <c r="A79" s="16" t="str">
        <f t="shared" si="0"/>
        <v>75T</v>
      </c>
      <c r="B79" s="16">
        <f t="shared" si="37"/>
      </c>
      <c r="C79" s="17" t="s">
        <v>341</v>
      </c>
      <c r="D79" s="18">
        <v>1969</v>
      </c>
      <c r="E79" s="19">
        <f>ROUND(F79+IF('Men''s Epée'!$A$3=1,G79,0)+LARGE($U79:$AB79,1)+LARGE($U79:$AB79,2),0)</f>
        <v>215</v>
      </c>
      <c r="F79" s="20"/>
      <c r="G79" s="21"/>
      <c r="H79" s="21" t="s">
        <v>8</v>
      </c>
      <c r="I79" s="22">
        <f>IF(OR('Men''s Epée'!$A$3=1,'Men''s Epée'!$U$3=TRUE),IF(OR(H79&gt;=49,ISNUMBER(H79)=FALSE),0,VLOOKUP(H79,PointTable,I$3,TRUE)),0)</f>
        <v>0</v>
      </c>
      <c r="J79" s="21">
        <v>45</v>
      </c>
      <c r="K79" s="22">
        <f>IF(OR('Men''s Epée'!$A$3=1,'Men''s Epée'!$V$3=TRUE),IF(OR(J79&gt;=49,ISNUMBER(J79)=FALSE),0,VLOOKUP(J79,PointTable,K$3,TRUE)),0)</f>
        <v>215</v>
      </c>
      <c r="L79" s="21" t="s">
        <v>8</v>
      </c>
      <c r="M79" s="22">
        <f>IF(OR('Men''s Epée'!$A$3=1,'Men''s Epée'!$W$3=TRUE),IF(OR(L79&gt;=49,ISNUMBER(L79)=FALSE),0,VLOOKUP(L79,PointTable,M$3,TRUE)),0)</f>
        <v>0</v>
      </c>
      <c r="N79" s="21" t="s">
        <v>8</v>
      </c>
      <c r="O79" s="22">
        <f>IF(OR('Men''s Epée'!$A$3=1,'Men''s Epée'!$X$3=TRUE),IF(OR(N79&gt;=49,ISNUMBER(N79)=FALSE),0,VLOOKUP(N79,PointTable,O$3,TRUE)),0)</f>
        <v>0</v>
      </c>
      <c r="P79" s="23"/>
      <c r="Q79" s="23"/>
      <c r="R79" s="23"/>
      <c r="S79" s="24"/>
      <c r="U79" s="25">
        <f t="shared" si="28"/>
        <v>0</v>
      </c>
      <c r="V79" s="25">
        <f t="shared" si="29"/>
        <v>215</v>
      </c>
      <c r="W79" s="25">
        <f t="shared" si="30"/>
        <v>0</v>
      </c>
      <c r="X79" s="25">
        <f t="shared" si="31"/>
        <v>0</v>
      </c>
      <c r="Y79" s="25">
        <f>IF(OR('Men''s Epée'!$A$3=1,P79&gt;0),ABS(P79),0)</f>
        <v>0</v>
      </c>
      <c r="Z79" s="25">
        <f>IF(OR('Men''s Epée'!$A$3=1,Q79&gt;0),ABS(Q79),0)</f>
        <v>0</v>
      </c>
      <c r="AA79" s="25">
        <f>IF(OR('Men''s Epée'!$A$3=1,R79&gt;0),ABS(R79),0)</f>
        <v>0</v>
      </c>
      <c r="AB79" s="25">
        <f>IF(OR('Men''s Epée'!$A$3=1,S79&gt;0),ABS(S79),0)</f>
        <v>0</v>
      </c>
      <c r="AD79" s="12">
        <f>IF('Men''s Epée'!$U$3=TRUE,I79,0)</f>
        <v>0</v>
      </c>
      <c r="AE79" s="12">
        <f>IF('Men''s Epée'!$V$3=TRUE,K79,0)</f>
        <v>0</v>
      </c>
      <c r="AF79" s="12">
        <f>IF('Men''s Epée'!$W$3=TRUE,M79,0)</f>
        <v>0</v>
      </c>
      <c r="AG79" s="12">
        <f>IF('Men''s Epée'!$X$3=TRUE,O79,0)</f>
        <v>0</v>
      </c>
      <c r="AH79" s="26">
        <f t="shared" si="32"/>
        <v>0</v>
      </c>
      <c r="AI79" s="26">
        <f t="shared" si="33"/>
        <v>0</v>
      </c>
      <c r="AJ79" s="26">
        <f t="shared" si="34"/>
        <v>0</v>
      </c>
      <c r="AK79" s="26">
        <f t="shared" si="35"/>
        <v>0</v>
      </c>
      <c r="AL79" s="12">
        <f t="shared" si="36"/>
        <v>0</v>
      </c>
    </row>
    <row r="80" spans="1:38" ht="13.5">
      <c r="A80" s="16" t="str">
        <f t="shared" si="0"/>
        <v>77T</v>
      </c>
      <c r="B80" s="16">
        <f t="shared" si="37"/>
      </c>
      <c r="C80" s="17" t="s">
        <v>438</v>
      </c>
      <c r="D80" s="18">
        <v>1980</v>
      </c>
      <c r="E80" s="19">
        <f>ROUND(F80+IF('Men''s Epée'!$A$3=1,G80,0)+LARGE($U80:$AB80,1)+LARGE($U80:$AB80,2),0)</f>
        <v>210</v>
      </c>
      <c r="F80" s="20"/>
      <c r="G80" s="21"/>
      <c r="H80" s="21" t="s">
        <v>8</v>
      </c>
      <c r="I80" s="22">
        <f>IF(OR('Men''s Epée'!$A$3=1,'Men''s Epée'!$U$3=TRUE),IF(OR(H80&gt;=49,ISNUMBER(H80)=FALSE),0,VLOOKUP(H80,PointTable,I$3,TRUE)),0)</f>
        <v>0</v>
      </c>
      <c r="J80" s="21" t="s">
        <v>8</v>
      </c>
      <c r="K80" s="22">
        <f>IF(OR('Men''s Epée'!$A$3=1,'Men''s Epée'!$V$3=TRUE),IF(OR(J80&gt;=49,ISNUMBER(J80)=FALSE),0,VLOOKUP(J80,PointTable,K$3,TRUE)),0)</f>
        <v>0</v>
      </c>
      <c r="L80" s="21">
        <v>46</v>
      </c>
      <c r="M80" s="22">
        <f>IF(OR('Men''s Epée'!$A$3=1,'Men''s Epée'!$W$3=TRUE),IF(OR(L80&gt;=49,ISNUMBER(L80)=FALSE),0,VLOOKUP(L80,PointTable,M$3,TRUE)),0)</f>
        <v>210</v>
      </c>
      <c r="N80" s="21" t="s">
        <v>8</v>
      </c>
      <c r="O80" s="22">
        <f>IF(OR('Men''s Epée'!$A$3=1,'Men''s Epée'!$X$3=TRUE),IF(OR(N80&gt;=49,ISNUMBER(N80)=FALSE),0,VLOOKUP(N80,PointTable,O$3,TRUE)),0)</f>
        <v>0</v>
      </c>
      <c r="P80" s="23"/>
      <c r="Q80" s="23"/>
      <c r="R80" s="23"/>
      <c r="S80" s="24"/>
      <c r="U80" s="25">
        <f t="shared" si="28"/>
        <v>0</v>
      </c>
      <c r="V80" s="25">
        <f t="shared" si="29"/>
        <v>0</v>
      </c>
      <c r="W80" s="25">
        <f t="shared" si="30"/>
        <v>210</v>
      </c>
      <c r="X80" s="25">
        <f t="shared" si="31"/>
        <v>0</v>
      </c>
      <c r="Y80" s="25">
        <f>IF(OR('Men''s Epée'!$A$3=1,P80&gt;0),ABS(P80),0)</f>
        <v>0</v>
      </c>
      <c r="Z80" s="25">
        <f>IF(OR('Men''s Epée'!$A$3=1,Q80&gt;0),ABS(Q80),0)</f>
        <v>0</v>
      </c>
      <c r="AA80" s="25">
        <f>IF(OR('Men''s Epée'!$A$3=1,R80&gt;0),ABS(R80),0)</f>
        <v>0</v>
      </c>
      <c r="AB80" s="25">
        <f>IF(OR('Men''s Epée'!$A$3=1,S80&gt;0),ABS(S80),0)</f>
        <v>0</v>
      </c>
      <c r="AD80" s="12">
        <f>IF('Men''s Epée'!$U$3=TRUE,I80,0)</f>
        <v>0</v>
      </c>
      <c r="AE80" s="12">
        <f>IF('Men''s Epée'!$V$3=TRUE,K80,0)</f>
        <v>0</v>
      </c>
      <c r="AF80" s="12">
        <f>IF('Men''s Epée'!$W$3=TRUE,M80,0)</f>
        <v>0</v>
      </c>
      <c r="AG80" s="12">
        <f>IF('Men''s Epée'!$X$3=TRUE,O80,0)</f>
        <v>0</v>
      </c>
      <c r="AH80" s="26">
        <f t="shared" si="32"/>
        <v>0</v>
      </c>
      <c r="AI80" s="26">
        <f t="shared" si="33"/>
        <v>0</v>
      </c>
      <c r="AJ80" s="26">
        <f t="shared" si="34"/>
        <v>0</v>
      </c>
      <c r="AK80" s="26">
        <f t="shared" si="35"/>
        <v>0</v>
      </c>
      <c r="AL80" s="12">
        <f t="shared" si="36"/>
        <v>0</v>
      </c>
    </row>
    <row r="81" spans="1:38" ht="13.5">
      <c r="A81" s="16" t="str">
        <f t="shared" si="0"/>
        <v>77T</v>
      </c>
      <c r="B81" s="16">
        <f t="shared" si="37"/>
      </c>
      <c r="C81" s="17" t="s">
        <v>342</v>
      </c>
      <c r="D81" s="18">
        <v>1980</v>
      </c>
      <c r="E81" s="19">
        <f>ROUND(F81+IF('Men''s Epée'!$A$3=1,G81,0)+LARGE($U81:$AB81,1)+LARGE($U81:$AB81,2),0)</f>
        <v>210</v>
      </c>
      <c r="F81" s="20"/>
      <c r="G81" s="21"/>
      <c r="H81" s="21" t="s">
        <v>8</v>
      </c>
      <c r="I81" s="22">
        <f>IF(OR('Men''s Epée'!$A$3=1,'Men''s Epée'!$U$3=TRUE),IF(OR(H81&gt;=49,ISNUMBER(H81)=FALSE),0,VLOOKUP(H81,PointTable,I$3,TRUE)),0)</f>
        <v>0</v>
      </c>
      <c r="J81" s="21">
        <v>46</v>
      </c>
      <c r="K81" s="22">
        <f>IF(OR('Men''s Epée'!$A$3=1,'Men''s Epée'!$V$3=TRUE),IF(OR(J81&gt;=49,ISNUMBER(J81)=FALSE),0,VLOOKUP(J81,PointTable,K$3,TRUE)),0)</f>
        <v>210</v>
      </c>
      <c r="L81" s="21" t="s">
        <v>8</v>
      </c>
      <c r="M81" s="22">
        <f>IF(OR('Men''s Epée'!$A$3=1,'Men''s Epée'!$W$3=TRUE),IF(OR(L81&gt;=49,ISNUMBER(L81)=FALSE),0,VLOOKUP(L81,PointTable,M$3,TRUE)),0)</f>
        <v>0</v>
      </c>
      <c r="N81" s="21" t="s">
        <v>8</v>
      </c>
      <c r="O81" s="22">
        <f>IF(OR('Men''s Epée'!$A$3=1,'Men''s Epée'!$X$3=TRUE),IF(OR(N81&gt;=49,ISNUMBER(N81)=FALSE),0,VLOOKUP(N81,PointTable,O$3,TRUE)),0)</f>
        <v>0</v>
      </c>
      <c r="P81" s="23"/>
      <c r="Q81" s="23"/>
      <c r="R81" s="23"/>
      <c r="S81" s="24"/>
      <c r="U81" s="25">
        <f t="shared" si="28"/>
        <v>0</v>
      </c>
      <c r="V81" s="25">
        <f t="shared" si="29"/>
        <v>210</v>
      </c>
      <c r="W81" s="25">
        <f t="shared" si="30"/>
        <v>0</v>
      </c>
      <c r="X81" s="25">
        <f t="shared" si="31"/>
        <v>0</v>
      </c>
      <c r="Y81" s="25">
        <f>IF(OR('Men''s Epée'!$A$3=1,P81&gt;0),ABS(P81),0)</f>
        <v>0</v>
      </c>
      <c r="Z81" s="25">
        <f>IF(OR('Men''s Epée'!$A$3=1,Q81&gt;0),ABS(Q81),0)</f>
        <v>0</v>
      </c>
      <c r="AA81" s="25">
        <f>IF(OR('Men''s Epée'!$A$3=1,R81&gt;0),ABS(R81),0)</f>
        <v>0</v>
      </c>
      <c r="AB81" s="25">
        <f>IF(OR('Men''s Epée'!$A$3=1,S81&gt;0),ABS(S81),0)</f>
        <v>0</v>
      </c>
      <c r="AD81" s="12">
        <f>IF('Men''s Epée'!$U$3=TRUE,I81,0)</f>
        <v>0</v>
      </c>
      <c r="AE81" s="12">
        <f>IF('Men''s Epée'!$V$3=TRUE,K81,0)</f>
        <v>0</v>
      </c>
      <c r="AF81" s="12">
        <f>IF('Men''s Epée'!$W$3=TRUE,M81,0)</f>
        <v>0</v>
      </c>
      <c r="AG81" s="12">
        <f>IF('Men''s Epée'!$X$3=TRUE,O81,0)</f>
        <v>0</v>
      </c>
      <c r="AH81" s="26">
        <f t="shared" si="32"/>
        <v>0</v>
      </c>
      <c r="AI81" s="26">
        <f t="shared" si="33"/>
        <v>0</v>
      </c>
      <c r="AJ81" s="26">
        <f t="shared" si="34"/>
        <v>0</v>
      </c>
      <c r="AK81" s="26">
        <f t="shared" si="35"/>
        <v>0</v>
      </c>
      <c r="AL81" s="12">
        <f t="shared" si="36"/>
        <v>0</v>
      </c>
    </row>
    <row r="82" spans="1:38" ht="13.5">
      <c r="A82" s="16" t="str">
        <f t="shared" si="0"/>
        <v>79T</v>
      </c>
      <c r="B82" s="16" t="str">
        <f t="shared" si="37"/>
        <v>#</v>
      </c>
      <c r="C82" s="17" t="s">
        <v>259</v>
      </c>
      <c r="D82" s="18">
        <v>1981</v>
      </c>
      <c r="E82" s="19">
        <f>ROUND(F82+IF('Men''s Epée'!$A$3=1,G82,0)+LARGE($U82:$AB82,1)+LARGE($U82:$AB82,2),0)</f>
        <v>205</v>
      </c>
      <c r="F82" s="20"/>
      <c r="G82" s="21"/>
      <c r="H82" s="21">
        <v>47</v>
      </c>
      <c r="I82" s="22">
        <f>IF(OR('Men''s Epée'!$A$3=1,'Men''s Epée'!$U$3=TRUE),IF(OR(H82&gt;=49,ISNUMBER(H82)=FALSE),0,VLOOKUP(H82,PointTable,I$3,TRUE)),0)</f>
        <v>205</v>
      </c>
      <c r="J82" s="21" t="s">
        <v>8</v>
      </c>
      <c r="K82" s="22">
        <f>IF(OR('Men''s Epée'!$A$3=1,'Men''s Epée'!$V$3=TRUE),IF(OR(J82&gt;=49,ISNUMBER(J82)=FALSE),0,VLOOKUP(J82,PointTable,K$3,TRUE)),0)</f>
        <v>0</v>
      </c>
      <c r="L82" s="21" t="s">
        <v>8</v>
      </c>
      <c r="M82" s="22">
        <f>IF(OR('Men''s Epée'!$A$3=1,'Men''s Epée'!$W$3=TRUE),IF(OR(L82&gt;=49,ISNUMBER(L82)=FALSE),0,VLOOKUP(L82,PointTable,M$3,TRUE)),0)</f>
        <v>0</v>
      </c>
      <c r="N82" s="21" t="s">
        <v>8</v>
      </c>
      <c r="O82" s="22">
        <f>IF(OR('Men''s Epée'!$A$3=1,'Men''s Epée'!$X$3=TRUE),IF(OR(N82&gt;=49,ISNUMBER(N82)=FALSE),0,VLOOKUP(N82,PointTable,O$3,TRUE)),0)</f>
        <v>0</v>
      </c>
      <c r="P82" s="23"/>
      <c r="Q82" s="23"/>
      <c r="R82" s="23"/>
      <c r="S82" s="24"/>
      <c r="U82" s="25">
        <f t="shared" si="28"/>
        <v>205</v>
      </c>
      <c r="V82" s="25">
        <f t="shared" si="29"/>
        <v>0</v>
      </c>
      <c r="W82" s="25">
        <f t="shared" si="30"/>
        <v>0</v>
      </c>
      <c r="X82" s="25">
        <f t="shared" si="31"/>
        <v>0</v>
      </c>
      <c r="Y82" s="25">
        <f>IF(OR('Men''s Epée'!$A$3=1,P82&gt;0),ABS(P82),0)</f>
        <v>0</v>
      </c>
      <c r="Z82" s="25">
        <f>IF(OR('Men''s Epée'!$A$3=1,Q82&gt;0),ABS(Q82),0)</f>
        <v>0</v>
      </c>
      <c r="AA82" s="25">
        <f>IF(OR('Men''s Epée'!$A$3=1,R82&gt;0),ABS(R82),0)</f>
        <v>0</v>
      </c>
      <c r="AB82" s="25">
        <f>IF(OR('Men''s Epée'!$A$3=1,S82&gt;0),ABS(S82),0)</f>
        <v>0</v>
      </c>
      <c r="AD82" s="12">
        <f>IF('Men''s Epée'!$U$3=TRUE,I82,0)</f>
        <v>0</v>
      </c>
      <c r="AE82" s="12">
        <f>IF('Men''s Epée'!$V$3=TRUE,K82,0)</f>
        <v>0</v>
      </c>
      <c r="AF82" s="12">
        <f>IF('Men''s Epée'!$W$3=TRUE,M82,0)</f>
        <v>0</v>
      </c>
      <c r="AG82" s="12">
        <f>IF('Men''s Epée'!$X$3=TRUE,O82,0)</f>
        <v>0</v>
      </c>
      <c r="AH82" s="26">
        <f t="shared" si="32"/>
        <v>0</v>
      </c>
      <c r="AI82" s="26">
        <f t="shared" si="33"/>
        <v>0</v>
      </c>
      <c r="AJ82" s="26">
        <f t="shared" si="34"/>
        <v>0</v>
      </c>
      <c r="AK82" s="26">
        <f t="shared" si="35"/>
        <v>0</v>
      </c>
      <c r="AL82" s="12">
        <f t="shared" si="36"/>
        <v>0</v>
      </c>
    </row>
    <row r="83" spans="1:38" ht="13.5">
      <c r="A83" s="16" t="str">
        <f t="shared" si="0"/>
        <v>79T</v>
      </c>
      <c r="B83" s="16">
        <f t="shared" si="37"/>
      </c>
      <c r="C83" s="17" t="s">
        <v>446</v>
      </c>
      <c r="D83" s="18">
        <v>1972</v>
      </c>
      <c r="E83" s="19">
        <f>ROUND(F83+IF('Men''s Epée'!$A$3=1,G83,0)+LARGE($U83:$AB83,1)+LARGE($U83:$AB83,2),0)</f>
        <v>205</v>
      </c>
      <c r="F83" s="20"/>
      <c r="G83" s="21"/>
      <c r="H83" s="21" t="s">
        <v>8</v>
      </c>
      <c r="I83" s="22">
        <f>IF(OR('Men''s Epée'!$A$3=1,'Men''s Epée'!$U$3=TRUE),IF(OR(H83&gt;=49,ISNUMBER(H83)=FALSE),0,VLOOKUP(H83,PointTable,I$3,TRUE)),0)</f>
        <v>0</v>
      </c>
      <c r="J83" s="21" t="s">
        <v>8</v>
      </c>
      <c r="K83" s="22">
        <f>IF(OR('Men''s Epée'!$A$3=1,'Men''s Epée'!$V$3=TRUE),IF(OR(J83&gt;=49,ISNUMBER(J83)=FALSE),0,VLOOKUP(J83,PointTable,K$3,TRUE)),0)</f>
        <v>0</v>
      </c>
      <c r="L83" s="21">
        <v>47</v>
      </c>
      <c r="M83" s="22">
        <f>IF(OR('Men''s Epée'!$A$3=1,'Men''s Epée'!$W$3=TRUE),IF(OR(L83&gt;=49,ISNUMBER(L83)=FALSE),0,VLOOKUP(L83,PointTable,M$3,TRUE)),0)</f>
        <v>205</v>
      </c>
      <c r="N83" s="21" t="s">
        <v>8</v>
      </c>
      <c r="O83" s="22">
        <f>IF(OR('Men''s Epée'!$A$3=1,'Men''s Epée'!$X$3=TRUE),IF(OR(N83&gt;=49,ISNUMBER(N83)=FALSE),0,VLOOKUP(N83,PointTable,O$3,TRUE)),0)</f>
        <v>0</v>
      </c>
      <c r="P83" s="23"/>
      <c r="Q83" s="23"/>
      <c r="R83" s="23"/>
      <c r="S83" s="24"/>
      <c r="U83" s="25">
        <f t="shared" si="28"/>
        <v>0</v>
      </c>
      <c r="V83" s="25">
        <f t="shared" si="29"/>
        <v>0</v>
      </c>
      <c r="W83" s="25">
        <f t="shared" si="30"/>
        <v>205</v>
      </c>
      <c r="X83" s="25">
        <f t="shared" si="31"/>
        <v>0</v>
      </c>
      <c r="Y83" s="25">
        <f>IF(OR('Men''s Epée'!$A$3=1,P83&gt;0),ABS(P83),0)</f>
        <v>0</v>
      </c>
      <c r="Z83" s="25">
        <f>IF(OR('Men''s Epée'!$A$3=1,Q83&gt;0),ABS(Q83),0)</f>
        <v>0</v>
      </c>
      <c r="AA83" s="25">
        <f>IF(OR('Men''s Epée'!$A$3=1,R83&gt;0),ABS(R83),0)</f>
        <v>0</v>
      </c>
      <c r="AB83" s="25">
        <f>IF(OR('Men''s Epée'!$A$3=1,S83&gt;0),ABS(S83),0)</f>
        <v>0</v>
      </c>
      <c r="AD83" s="12">
        <f>IF('Men''s Epée'!$U$3=TRUE,I83,0)</f>
        <v>0</v>
      </c>
      <c r="AE83" s="12">
        <f>IF('Men''s Epée'!$V$3=TRUE,K83,0)</f>
        <v>0</v>
      </c>
      <c r="AF83" s="12">
        <f>IF('Men''s Epée'!$W$3=TRUE,M83,0)</f>
        <v>0</v>
      </c>
      <c r="AG83" s="12">
        <f>IF('Men''s Epée'!$X$3=TRUE,O83,0)</f>
        <v>0</v>
      </c>
      <c r="AH83" s="26">
        <f t="shared" si="32"/>
        <v>0</v>
      </c>
      <c r="AI83" s="26">
        <f t="shared" si="33"/>
        <v>0</v>
      </c>
      <c r="AJ83" s="26">
        <f t="shared" si="34"/>
        <v>0</v>
      </c>
      <c r="AK83" s="26">
        <f t="shared" si="35"/>
        <v>0</v>
      </c>
      <c r="AL83" s="12">
        <f t="shared" si="36"/>
        <v>0</v>
      </c>
    </row>
    <row r="84" spans="1:38" ht="13.5">
      <c r="A84" s="16" t="str">
        <f t="shared" si="0"/>
        <v>81T</v>
      </c>
      <c r="B84" s="16" t="str">
        <f t="shared" si="37"/>
        <v>#</v>
      </c>
      <c r="C84" s="17" t="s">
        <v>262</v>
      </c>
      <c r="D84" s="18">
        <v>1981</v>
      </c>
      <c r="E84" s="19">
        <f>ROUND(F84+IF('Men''s Epée'!$A$3=1,G84,0)+LARGE($U84:$AB84,1)+LARGE($U84:$AB84,2),0)</f>
        <v>200</v>
      </c>
      <c r="F84" s="20"/>
      <c r="G84" s="21"/>
      <c r="H84" s="21">
        <v>48</v>
      </c>
      <c r="I84" s="22">
        <f>IF(OR('Men''s Epée'!$A$3=1,'Men''s Epée'!$U$3=TRUE),IF(OR(H84&gt;=49,ISNUMBER(H84)=FALSE),0,VLOOKUP(H84,PointTable,I$3,TRUE)),0)</f>
        <v>200</v>
      </c>
      <c r="J84" s="21" t="s">
        <v>8</v>
      </c>
      <c r="K84" s="22">
        <f>IF(OR('Men''s Epée'!$A$3=1,'Men''s Epée'!$V$3=TRUE),IF(OR(J84&gt;=49,ISNUMBER(J84)=FALSE),0,VLOOKUP(J84,PointTable,K$3,TRUE)),0)</f>
        <v>0</v>
      </c>
      <c r="L84" s="21" t="s">
        <v>8</v>
      </c>
      <c r="M84" s="22">
        <f>IF(OR('Men''s Epée'!$A$3=1,'Men''s Epée'!$W$3=TRUE),IF(OR(L84&gt;=49,ISNUMBER(L84)=FALSE),0,VLOOKUP(L84,PointTable,M$3,TRUE)),0)</f>
        <v>0</v>
      </c>
      <c r="N84" s="21" t="s">
        <v>8</v>
      </c>
      <c r="O84" s="22">
        <f>IF(OR('Men''s Epée'!$A$3=1,'Men''s Epée'!$X$3=TRUE),IF(OR(N84&gt;=49,ISNUMBER(N84)=FALSE),0,VLOOKUP(N84,PointTable,O$3,TRUE)),0)</f>
        <v>0</v>
      </c>
      <c r="P84" s="23"/>
      <c r="Q84" s="23"/>
      <c r="R84" s="23"/>
      <c r="S84" s="24"/>
      <c r="U84" s="25">
        <f t="shared" si="28"/>
        <v>200</v>
      </c>
      <c r="V84" s="25">
        <f t="shared" si="29"/>
        <v>0</v>
      </c>
      <c r="W84" s="25">
        <f t="shared" si="30"/>
        <v>0</v>
      </c>
      <c r="X84" s="25">
        <f t="shared" si="31"/>
        <v>0</v>
      </c>
      <c r="Y84" s="25">
        <f>IF(OR('Men''s Epée'!$A$3=1,P84&gt;0),ABS(P84),0)</f>
        <v>0</v>
      </c>
      <c r="Z84" s="25">
        <f>IF(OR('Men''s Epée'!$A$3=1,Q84&gt;0),ABS(Q84),0)</f>
        <v>0</v>
      </c>
      <c r="AA84" s="25">
        <f>IF(OR('Men''s Epée'!$A$3=1,R84&gt;0),ABS(R84),0)</f>
        <v>0</v>
      </c>
      <c r="AB84" s="25">
        <f>IF(OR('Men''s Epée'!$A$3=1,S84&gt;0),ABS(S84),0)</f>
        <v>0</v>
      </c>
      <c r="AD84" s="12">
        <f>IF('Men''s Epée'!$U$3=TRUE,I84,0)</f>
        <v>0</v>
      </c>
      <c r="AE84" s="12">
        <f>IF('Men''s Epée'!$V$3=TRUE,K84,0)</f>
        <v>0</v>
      </c>
      <c r="AF84" s="12">
        <f>IF('Men''s Epée'!$W$3=TRUE,M84,0)</f>
        <v>0</v>
      </c>
      <c r="AG84" s="12">
        <f>IF('Men''s Epée'!$X$3=TRUE,O84,0)</f>
        <v>0</v>
      </c>
      <c r="AH84" s="26">
        <f t="shared" si="32"/>
        <v>0</v>
      </c>
      <c r="AI84" s="26">
        <f t="shared" si="33"/>
        <v>0</v>
      </c>
      <c r="AJ84" s="26">
        <f t="shared" si="34"/>
        <v>0</v>
      </c>
      <c r="AK84" s="26">
        <f t="shared" si="35"/>
        <v>0</v>
      </c>
      <c r="AL84" s="12">
        <f t="shared" si="36"/>
        <v>0</v>
      </c>
    </row>
    <row r="85" spans="1:38" ht="13.5">
      <c r="A85" s="16" t="str">
        <f t="shared" si="0"/>
        <v>81T</v>
      </c>
      <c r="B85" s="16">
        <f t="shared" si="37"/>
      </c>
      <c r="C85" s="17" t="s">
        <v>439</v>
      </c>
      <c r="D85" s="18">
        <v>1956</v>
      </c>
      <c r="E85" s="19">
        <f>ROUND(F85+IF('Men''s Epée'!$A$3=1,G85,0)+LARGE($U85:$AB85,1)+LARGE($U85:$AB85,2),0)</f>
        <v>200</v>
      </c>
      <c r="F85" s="20"/>
      <c r="G85" s="21"/>
      <c r="H85" s="21" t="s">
        <v>8</v>
      </c>
      <c r="I85" s="22">
        <f>IF(OR('Men''s Epée'!$A$3=1,'Men''s Epée'!$U$3=TRUE),IF(OR(H85&gt;=49,ISNUMBER(H85)=FALSE),0,VLOOKUP(H85,PointTable,I$3,TRUE)),0)</f>
        <v>0</v>
      </c>
      <c r="J85" s="21" t="s">
        <v>8</v>
      </c>
      <c r="K85" s="22">
        <f>IF(OR('Men''s Epée'!$A$3=1,'Men''s Epée'!$V$3=TRUE),IF(OR(J85&gt;=49,ISNUMBER(J85)=FALSE),0,VLOOKUP(J85,PointTable,K$3,TRUE)),0)</f>
        <v>0</v>
      </c>
      <c r="L85" s="21">
        <v>48</v>
      </c>
      <c r="M85" s="22">
        <f>IF(OR('Men''s Epée'!$A$3=1,'Men''s Epée'!$W$3=TRUE),IF(OR(L85&gt;=49,ISNUMBER(L85)=FALSE),0,VLOOKUP(L85,PointTable,M$3,TRUE)),0)</f>
        <v>200</v>
      </c>
      <c r="N85" s="21" t="s">
        <v>8</v>
      </c>
      <c r="O85" s="22">
        <f>IF(OR('Men''s Epée'!$A$3=1,'Men''s Epée'!$X$3=TRUE),IF(OR(N85&gt;=49,ISNUMBER(N85)=FALSE),0,VLOOKUP(N85,PointTable,O$3,TRUE)),0)</f>
        <v>0</v>
      </c>
      <c r="P85" s="23"/>
      <c r="Q85" s="23"/>
      <c r="R85" s="23"/>
      <c r="S85" s="24"/>
      <c r="U85" s="25">
        <f t="shared" si="28"/>
        <v>0</v>
      </c>
      <c r="V85" s="25">
        <f t="shared" si="29"/>
        <v>0</v>
      </c>
      <c r="W85" s="25">
        <f t="shared" si="30"/>
        <v>200</v>
      </c>
      <c r="X85" s="25">
        <f t="shared" si="31"/>
        <v>0</v>
      </c>
      <c r="Y85" s="25">
        <f>IF(OR('Men''s Epée'!$A$3=1,P85&gt;0),ABS(P85),0)</f>
        <v>0</v>
      </c>
      <c r="Z85" s="25">
        <f>IF(OR('Men''s Epée'!$A$3=1,Q85&gt;0),ABS(Q85),0)</f>
        <v>0</v>
      </c>
      <c r="AA85" s="25">
        <f>IF(OR('Men''s Epée'!$A$3=1,R85&gt;0),ABS(R85),0)</f>
        <v>0</v>
      </c>
      <c r="AB85" s="25">
        <f>IF(OR('Men''s Epée'!$A$3=1,S85&gt;0),ABS(S85),0)</f>
        <v>0</v>
      </c>
      <c r="AD85" s="12">
        <f>IF('Men''s Epée'!$U$3=TRUE,I85,0)</f>
        <v>0</v>
      </c>
      <c r="AE85" s="12">
        <f>IF('Men''s Epée'!$V$3=TRUE,K85,0)</f>
        <v>0</v>
      </c>
      <c r="AF85" s="12">
        <f>IF('Men''s Epée'!$W$3=TRUE,M85,0)</f>
        <v>0</v>
      </c>
      <c r="AG85" s="12">
        <f>IF('Men''s Epée'!$X$3=TRUE,O85,0)</f>
        <v>0</v>
      </c>
      <c r="AH85" s="26">
        <f t="shared" si="32"/>
        <v>0</v>
      </c>
      <c r="AI85" s="26">
        <f t="shared" si="33"/>
        <v>0</v>
      </c>
      <c r="AJ85" s="26">
        <f t="shared" si="34"/>
        <v>0</v>
      </c>
      <c r="AK85" s="26">
        <f t="shared" si="35"/>
        <v>0</v>
      </c>
      <c r="AL85" s="12">
        <f t="shared" si="36"/>
        <v>0</v>
      </c>
    </row>
    <row r="86" spans="1:38" ht="13.5">
      <c r="A86" s="16" t="str">
        <f>IF(E86=0,"",IF(E86=E85,A85,ROW()-3&amp;IF(E86=E87,"T","")))</f>
        <v>81T</v>
      </c>
      <c r="B86" s="16" t="str">
        <f t="shared" si="37"/>
        <v>#</v>
      </c>
      <c r="C86" s="17" t="s">
        <v>344</v>
      </c>
      <c r="D86" s="18">
        <v>1982</v>
      </c>
      <c r="E86" s="19">
        <f>ROUND(F86+IF('Men''s Epée'!$A$3=1,G86,0)+LARGE($U86:$AB86,1)+LARGE($U86:$AB86,2),0)</f>
        <v>200</v>
      </c>
      <c r="F86" s="20"/>
      <c r="G86" s="21"/>
      <c r="H86" s="21" t="s">
        <v>8</v>
      </c>
      <c r="I86" s="22">
        <f>IF(OR('Men''s Epée'!$A$3=1,'Men''s Epée'!$U$3=TRUE),IF(OR(H86&gt;=49,ISNUMBER(H86)=FALSE),0,VLOOKUP(H86,PointTable,I$3,TRUE)),0)</f>
        <v>0</v>
      </c>
      <c r="J86" s="21">
        <v>48</v>
      </c>
      <c r="K86" s="22">
        <f>IF(OR('Men''s Epée'!$A$3=1,'Men''s Epée'!$V$3=TRUE),IF(OR(J86&gt;=49,ISNUMBER(J86)=FALSE),0,VLOOKUP(J86,PointTable,K$3,TRUE)),0)</f>
        <v>200</v>
      </c>
      <c r="L86" s="21" t="s">
        <v>8</v>
      </c>
      <c r="M86" s="22">
        <f>IF(OR('Men''s Epée'!$A$3=1,'Men''s Epée'!$W$3=TRUE),IF(OR(L86&gt;=49,ISNUMBER(L86)=FALSE),0,VLOOKUP(L86,PointTable,M$3,TRUE)),0)</f>
        <v>0</v>
      </c>
      <c r="N86" s="21" t="s">
        <v>8</v>
      </c>
      <c r="O86" s="22">
        <f>IF(OR('Men''s Epée'!$A$3=1,'Men''s Epée'!$X$3=TRUE),IF(OR(N86&gt;=49,ISNUMBER(N86)=FALSE),0,VLOOKUP(N86,PointTable,O$3,TRUE)),0)</f>
        <v>0</v>
      </c>
      <c r="P86" s="23"/>
      <c r="Q86" s="23"/>
      <c r="R86" s="23"/>
      <c r="S86" s="24"/>
      <c r="U86" s="25">
        <f t="shared" si="28"/>
        <v>0</v>
      </c>
      <c r="V86" s="25">
        <f t="shared" si="29"/>
        <v>200</v>
      </c>
      <c r="W86" s="25">
        <f t="shared" si="30"/>
        <v>0</v>
      </c>
      <c r="X86" s="25">
        <f t="shared" si="31"/>
        <v>0</v>
      </c>
      <c r="Y86" s="25">
        <f>IF(OR('Men''s Epée'!$A$3=1,P86&gt;0),ABS(P86),0)</f>
        <v>0</v>
      </c>
      <c r="Z86" s="25">
        <f>IF(OR('Men''s Epée'!$A$3=1,Q86&gt;0),ABS(Q86),0)</f>
        <v>0</v>
      </c>
      <c r="AA86" s="25">
        <f>IF(OR('Men''s Epée'!$A$3=1,R86&gt;0),ABS(R86),0)</f>
        <v>0</v>
      </c>
      <c r="AB86" s="25">
        <f>IF(OR('Men''s Epée'!$A$3=1,S86&gt;0),ABS(S86),0)</f>
        <v>0</v>
      </c>
      <c r="AD86" s="12">
        <f>IF('Men''s Epée'!$U$3=TRUE,I86,0)</f>
        <v>0</v>
      </c>
      <c r="AE86" s="12">
        <f>IF('Men''s Epée'!$V$3=TRUE,K86,0)</f>
        <v>0</v>
      </c>
      <c r="AF86" s="12">
        <f>IF('Men''s Epée'!$W$3=TRUE,M86,0)</f>
        <v>0</v>
      </c>
      <c r="AG86" s="12">
        <f>IF('Men''s Epée'!$X$3=TRUE,O86,0)</f>
        <v>0</v>
      </c>
      <c r="AH86" s="26">
        <f t="shared" si="32"/>
        <v>0</v>
      </c>
      <c r="AI86" s="26">
        <f t="shared" si="33"/>
        <v>0</v>
      </c>
      <c r="AJ86" s="26">
        <f t="shared" si="34"/>
        <v>0</v>
      </c>
      <c r="AK86" s="26">
        <f t="shared" si="35"/>
        <v>0</v>
      </c>
      <c r="AL86" s="12">
        <f t="shared" si="36"/>
        <v>0</v>
      </c>
    </row>
    <row r="87" spans="30:38" ht="13.5">
      <c r="AD87" s="12"/>
      <c r="AE87" s="12"/>
      <c r="AF87" s="12"/>
      <c r="AG87" s="12"/>
      <c r="AH87" s="26"/>
      <c r="AI87" s="26"/>
      <c r="AJ87" s="26"/>
      <c r="AK87" s="26"/>
      <c r="AL87" s="12"/>
    </row>
    <row r="88" spans="3:38" ht="13.5">
      <c r="C88" s="30" t="s">
        <v>33</v>
      </c>
      <c r="F88" s="18"/>
      <c r="G88" s="18"/>
      <c r="H88" s="25"/>
      <c r="I88" s="25"/>
      <c r="M88" s="31" t="s">
        <v>34</v>
      </c>
      <c r="N88" s="31" t="s">
        <v>35</v>
      </c>
      <c r="AD88" s="12"/>
      <c r="AE88" s="12"/>
      <c r="AF88" s="12"/>
      <c r="AG88" s="12"/>
      <c r="AH88" s="26"/>
      <c r="AI88" s="26"/>
      <c r="AJ88" s="26"/>
      <c r="AK88" s="26"/>
      <c r="AL88" s="12"/>
    </row>
    <row r="89" spans="3:38" ht="13.5">
      <c r="C89" s="37" t="s">
        <v>38</v>
      </c>
      <c r="D89" s="18" t="s">
        <v>228</v>
      </c>
      <c r="F89" s="25"/>
      <c r="G89" s="25"/>
      <c r="H89" s="25"/>
      <c r="I89" s="25"/>
      <c r="K89" s="25"/>
      <c r="L89" s="25"/>
      <c r="M89" s="32">
        <v>7</v>
      </c>
      <c r="N89" s="33">
        <v>1239.24</v>
      </c>
      <c r="O89" s="34"/>
      <c r="AD89" s="12"/>
      <c r="AE89" s="12"/>
      <c r="AF89" s="12"/>
      <c r="AG89" s="12"/>
      <c r="AH89" s="26"/>
      <c r="AI89" s="26"/>
      <c r="AJ89" s="26"/>
      <c r="AK89" s="26"/>
      <c r="AL89" s="12"/>
    </row>
    <row r="90" spans="3:38" ht="13.5">
      <c r="C90" s="17" t="s">
        <v>50</v>
      </c>
      <c r="D90" s="18" t="s">
        <v>234</v>
      </c>
      <c r="F90" s="25"/>
      <c r="G90" s="25"/>
      <c r="H90" s="25"/>
      <c r="I90" s="25"/>
      <c r="K90" s="25"/>
      <c r="L90" s="25"/>
      <c r="M90" s="32">
        <v>20</v>
      </c>
      <c r="N90" s="33">
        <v>62.98</v>
      </c>
      <c r="O90" s="34"/>
      <c r="AD90" s="12"/>
      <c r="AE90" s="12"/>
      <c r="AF90" s="12"/>
      <c r="AG90" s="12"/>
      <c r="AH90" s="26"/>
      <c r="AI90" s="26"/>
      <c r="AJ90" s="26"/>
      <c r="AK90" s="26"/>
      <c r="AL90" s="12"/>
    </row>
    <row r="91" spans="3:38" ht="13.5">
      <c r="C91" s="17" t="s">
        <v>235</v>
      </c>
      <c r="D91" s="18" t="s">
        <v>234</v>
      </c>
      <c r="F91" s="25"/>
      <c r="G91" s="25"/>
      <c r="H91" s="25"/>
      <c r="I91" s="25"/>
      <c r="K91" s="25"/>
      <c r="L91" s="25"/>
      <c r="M91" s="32">
        <v>6</v>
      </c>
      <c r="N91" s="33">
        <v>130.66</v>
      </c>
      <c r="O91" s="34"/>
      <c r="AD91" s="12"/>
      <c r="AE91" s="12"/>
      <c r="AF91" s="12"/>
      <c r="AG91" s="12"/>
      <c r="AH91" s="26"/>
      <c r="AI91" s="26"/>
      <c r="AJ91" s="26"/>
      <c r="AK91" s="26"/>
      <c r="AL91" s="12"/>
    </row>
    <row r="92" spans="3:38" ht="13.5">
      <c r="C92" s="17" t="s">
        <v>55</v>
      </c>
      <c r="D92" s="18" t="s">
        <v>234</v>
      </c>
      <c r="F92" s="25"/>
      <c r="G92" s="25"/>
      <c r="H92" s="25"/>
      <c r="I92" s="25"/>
      <c r="K92" s="25"/>
      <c r="L92" s="25"/>
      <c r="M92" s="32">
        <v>8</v>
      </c>
      <c r="N92" s="33">
        <v>128.78</v>
      </c>
      <c r="O92" s="34"/>
      <c r="AD92" s="12"/>
      <c r="AE92" s="12"/>
      <c r="AF92" s="12"/>
      <c r="AG92" s="12"/>
      <c r="AH92" s="26"/>
      <c r="AI92" s="26"/>
      <c r="AJ92" s="26"/>
      <c r="AK92" s="26"/>
      <c r="AL92" s="12"/>
    </row>
    <row r="93" spans="3:38" ht="13.5">
      <c r="C93" s="17" t="s">
        <v>49</v>
      </c>
      <c r="D93" s="18" t="s">
        <v>234</v>
      </c>
      <c r="F93" s="25"/>
      <c r="G93" s="25"/>
      <c r="H93" s="25"/>
      <c r="I93" s="25"/>
      <c r="K93" s="25"/>
      <c r="L93" s="25"/>
      <c r="M93" s="32">
        <v>10</v>
      </c>
      <c r="N93" s="33">
        <v>99.64</v>
      </c>
      <c r="O93" s="34"/>
      <c r="AD93" s="12"/>
      <c r="AE93" s="12"/>
      <c r="AF93" s="12"/>
      <c r="AG93" s="12"/>
      <c r="AH93" s="26"/>
      <c r="AI93" s="26"/>
      <c r="AJ93" s="26"/>
      <c r="AK93" s="26"/>
      <c r="AL93" s="12"/>
    </row>
    <row r="94" spans="3:38" ht="13.5">
      <c r="C94" s="37" t="s">
        <v>37</v>
      </c>
      <c r="D94" s="18" t="s">
        <v>226</v>
      </c>
      <c r="F94" s="25"/>
      <c r="G94" s="25"/>
      <c r="H94" s="25"/>
      <c r="I94" s="25"/>
      <c r="K94" s="25"/>
      <c r="L94" s="25"/>
      <c r="M94" s="32">
        <v>26</v>
      </c>
      <c r="N94" s="33">
        <v>492.88</v>
      </c>
      <c r="O94" s="34"/>
      <c r="AD94" s="12"/>
      <c r="AE94" s="12"/>
      <c r="AF94" s="12"/>
      <c r="AG94" s="12"/>
      <c r="AH94" s="26"/>
      <c r="AI94" s="26"/>
      <c r="AJ94" s="26"/>
      <c r="AK94" s="26"/>
      <c r="AL94" s="12"/>
    </row>
    <row r="95" spans="3:38" ht="13.5">
      <c r="C95" s="17" t="s">
        <v>183</v>
      </c>
      <c r="D95" s="18" t="s">
        <v>228</v>
      </c>
      <c r="F95" s="25"/>
      <c r="G95" s="25"/>
      <c r="H95" s="25"/>
      <c r="I95" s="25"/>
      <c r="K95" s="25"/>
      <c r="L95" s="25"/>
      <c r="M95" s="32">
        <v>28</v>
      </c>
      <c r="N95" s="33">
        <v>529.82</v>
      </c>
      <c r="O95" s="34"/>
      <c r="AD95" s="12"/>
      <c r="AE95" s="12"/>
      <c r="AF95" s="12"/>
      <c r="AG95" s="12"/>
      <c r="AH95" s="26"/>
      <c r="AI95" s="26"/>
      <c r="AJ95" s="26"/>
      <c r="AK95" s="26"/>
      <c r="AL95" s="12"/>
    </row>
    <row r="96" spans="3:38" ht="13.5" hidden="1">
      <c r="C96" s="17" t="s">
        <v>237</v>
      </c>
      <c r="D96" s="18" t="s">
        <v>234</v>
      </c>
      <c r="F96" s="25"/>
      <c r="G96" s="25"/>
      <c r="H96" s="25"/>
      <c r="I96" s="25"/>
      <c r="K96" s="25"/>
      <c r="L96" s="25"/>
      <c r="M96" s="32">
        <v>9</v>
      </c>
      <c r="N96" s="33">
        <v>100.58</v>
      </c>
      <c r="O96" s="34"/>
      <c r="AD96" s="12"/>
      <c r="AE96" s="12"/>
      <c r="AF96" s="12"/>
      <c r="AG96" s="12"/>
      <c r="AH96" s="26"/>
      <c r="AI96" s="26"/>
      <c r="AJ96" s="26"/>
      <c r="AK96" s="26"/>
      <c r="AL96" s="12"/>
    </row>
    <row r="97" spans="3:38" ht="13.5">
      <c r="C97" s="17" t="s">
        <v>236</v>
      </c>
      <c r="D97" s="18" t="s">
        <v>234</v>
      </c>
      <c r="F97" s="25"/>
      <c r="G97" s="25"/>
      <c r="H97" s="25"/>
      <c r="I97" s="25"/>
      <c r="K97" s="25"/>
      <c r="L97" s="25"/>
      <c r="M97" s="32">
        <v>25</v>
      </c>
      <c r="N97" s="33">
        <v>58.28</v>
      </c>
      <c r="O97" s="34"/>
      <c r="AD97" s="12"/>
      <c r="AE97" s="12"/>
      <c r="AF97" s="12"/>
      <c r="AG97" s="12"/>
      <c r="AH97" s="26"/>
      <c r="AI97" s="26"/>
      <c r="AJ97" s="26"/>
      <c r="AK97" s="26"/>
      <c r="AL97" s="12"/>
    </row>
    <row r="98" spans="3:38" ht="13.5">
      <c r="C98" s="17" t="s">
        <v>503</v>
      </c>
      <c r="D98" s="18" t="s">
        <v>234</v>
      </c>
      <c r="F98" s="25"/>
      <c r="G98" s="25"/>
      <c r="H98" s="25"/>
      <c r="I98" s="25"/>
      <c r="K98" s="25"/>
      <c r="L98" s="25"/>
      <c r="M98" s="32">
        <v>16</v>
      </c>
      <c r="N98" s="33">
        <v>94</v>
      </c>
      <c r="O98" s="34"/>
      <c r="AD98" s="12"/>
      <c r="AE98" s="12"/>
      <c r="AF98" s="12"/>
      <c r="AG98" s="12"/>
      <c r="AH98" s="26"/>
      <c r="AI98" s="26"/>
      <c r="AJ98" s="26"/>
      <c r="AK98" s="26"/>
      <c r="AL98" s="12"/>
    </row>
    <row r="99" spans="3:38" ht="13.5">
      <c r="C99" s="17" t="s">
        <v>224</v>
      </c>
      <c r="D99" s="18" t="s">
        <v>228</v>
      </c>
      <c r="F99" s="25"/>
      <c r="G99" s="25"/>
      <c r="H99" s="25"/>
      <c r="I99" s="25"/>
      <c r="K99" s="25"/>
      <c r="L99" s="25"/>
      <c r="M99" s="32">
        <v>13</v>
      </c>
      <c r="N99" s="33">
        <v>924.94</v>
      </c>
      <c r="O99" s="34"/>
      <c r="AD99" s="12"/>
      <c r="AE99" s="12"/>
      <c r="AF99" s="12"/>
      <c r="AG99" s="12"/>
      <c r="AH99" s="26"/>
      <c r="AI99" s="26"/>
      <c r="AJ99" s="26"/>
      <c r="AK99" s="26"/>
      <c r="AL99" s="12"/>
    </row>
    <row r="100" spans="6:38" ht="13.5">
      <c r="F100" s="25"/>
      <c r="G100" s="25"/>
      <c r="H100" s="25"/>
      <c r="I100" s="25"/>
      <c r="M100" s="32"/>
      <c r="N100" s="33"/>
      <c r="O100" s="34"/>
      <c r="AD100" s="12"/>
      <c r="AE100" s="12"/>
      <c r="AF100" s="12"/>
      <c r="AG100" s="12"/>
      <c r="AH100" s="26"/>
      <c r="AI100" s="26"/>
      <c r="AJ100" s="26"/>
      <c r="AK100" s="26"/>
      <c r="AL100" s="12"/>
    </row>
    <row r="101" spans="3:38" ht="13.5">
      <c r="C101" s="30" t="s">
        <v>36</v>
      </c>
      <c r="F101" s="25"/>
      <c r="G101" s="25"/>
      <c r="H101" s="25"/>
      <c r="I101" s="25"/>
      <c r="M101" s="31" t="s">
        <v>34</v>
      </c>
      <c r="N101" s="31" t="s">
        <v>35</v>
      </c>
      <c r="O101" s="34"/>
      <c r="AD101" s="12"/>
      <c r="AE101" s="12"/>
      <c r="AF101" s="12"/>
      <c r="AG101" s="12"/>
      <c r="AH101" s="26"/>
      <c r="AI101" s="26"/>
      <c r="AJ101" s="26"/>
      <c r="AK101" s="26"/>
      <c r="AL101" s="12"/>
    </row>
    <row r="102" spans="3:38" ht="13.5">
      <c r="C102" s="37" t="s">
        <v>38</v>
      </c>
      <c r="D102" s="18" t="s">
        <v>225</v>
      </c>
      <c r="F102" s="25"/>
      <c r="G102" s="25"/>
      <c r="H102" s="25"/>
      <c r="I102" s="25"/>
      <c r="M102" s="32">
        <v>1</v>
      </c>
      <c r="N102" s="18">
        <v>1908</v>
      </c>
      <c r="O102" s="34"/>
      <c r="AD102" s="12"/>
      <c r="AE102" s="12"/>
      <c r="AF102" s="12"/>
      <c r="AG102" s="12"/>
      <c r="AH102" s="26"/>
      <c r="AI102" s="26"/>
      <c r="AJ102" s="26"/>
      <c r="AK102" s="26"/>
      <c r="AL102" s="12"/>
    </row>
    <row r="103" spans="3:38" ht="13.5">
      <c r="C103" s="37" t="s">
        <v>38</v>
      </c>
      <c r="D103" s="18" t="s">
        <v>231</v>
      </c>
      <c r="F103" s="25"/>
      <c r="G103" s="25"/>
      <c r="H103" s="25"/>
      <c r="I103" s="25"/>
      <c r="K103" s="25"/>
      <c r="L103" s="25"/>
      <c r="M103" s="32">
        <v>12</v>
      </c>
      <c r="N103" s="18">
        <v>1040</v>
      </c>
      <c r="O103" s="34"/>
      <c r="AD103" s="12"/>
      <c r="AE103" s="12"/>
      <c r="AF103" s="12"/>
      <c r="AG103" s="12"/>
      <c r="AH103" s="26"/>
      <c r="AI103" s="26"/>
      <c r="AJ103" s="26"/>
      <c r="AK103" s="26"/>
      <c r="AL103" s="12"/>
    </row>
    <row r="104" spans="3:38" ht="13.5">
      <c r="C104" s="37" t="s">
        <v>38</v>
      </c>
      <c r="D104" s="18" t="s">
        <v>377</v>
      </c>
      <c r="F104" s="25"/>
      <c r="G104" s="25"/>
      <c r="H104" s="25"/>
      <c r="I104" s="25"/>
      <c r="M104" s="32">
        <v>6</v>
      </c>
      <c r="N104" s="33">
        <v>1217.64</v>
      </c>
      <c r="O104" s="34"/>
      <c r="AD104" s="12"/>
      <c r="AE104" s="12"/>
      <c r="AF104" s="12"/>
      <c r="AG104" s="12"/>
      <c r="AH104" s="26"/>
      <c r="AI104" s="26"/>
      <c r="AJ104" s="26"/>
      <c r="AK104" s="26"/>
      <c r="AL104" s="12"/>
    </row>
    <row r="105" spans="3:38" ht="13.5">
      <c r="C105" s="37" t="s">
        <v>38</v>
      </c>
      <c r="D105" s="18" t="s">
        <v>378</v>
      </c>
      <c r="F105" s="25"/>
      <c r="G105" s="25"/>
      <c r="H105" s="25"/>
      <c r="I105" s="25"/>
      <c r="M105" s="32">
        <v>18</v>
      </c>
      <c r="N105" s="18">
        <v>690</v>
      </c>
      <c r="O105" s="34"/>
      <c r="AD105" s="12"/>
      <c r="AE105" s="12"/>
      <c r="AF105" s="12"/>
      <c r="AG105" s="12"/>
      <c r="AH105" s="26"/>
      <c r="AI105" s="26"/>
      <c r="AJ105" s="26"/>
      <c r="AK105" s="26"/>
      <c r="AL105" s="12"/>
    </row>
    <row r="106" spans="3:38" ht="13.5">
      <c r="C106" s="37" t="s">
        <v>38</v>
      </c>
      <c r="D106" s="18" t="s">
        <v>411</v>
      </c>
      <c r="F106" s="25"/>
      <c r="G106" s="25"/>
      <c r="H106" s="25"/>
      <c r="I106" s="25"/>
      <c r="M106" s="32">
        <v>1</v>
      </c>
      <c r="N106" s="18">
        <v>2000</v>
      </c>
      <c r="O106" s="34"/>
      <c r="AD106" s="12"/>
      <c r="AE106" s="12"/>
      <c r="AF106" s="12"/>
      <c r="AG106" s="12"/>
      <c r="AH106" s="26"/>
      <c r="AI106" s="26"/>
      <c r="AJ106" s="26"/>
      <c r="AK106" s="26"/>
      <c r="AL106" s="12"/>
    </row>
    <row r="107" spans="3:38" ht="13.5">
      <c r="C107" s="37" t="s">
        <v>38</v>
      </c>
      <c r="D107" s="18" t="s">
        <v>462</v>
      </c>
      <c r="F107" s="25"/>
      <c r="G107" s="25"/>
      <c r="H107" s="25"/>
      <c r="I107" s="25"/>
      <c r="M107" s="32">
        <v>19</v>
      </c>
      <c r="N107" s="18">
        <v>680</v>
      </c>
      <c r="O107" s="34"/>
      <c r="AD107" s="12"/>
      <c r="AE107" s="12"/>
      <c r="AF107" s="12"/>
      <c r="AG107" s="12"/>
      <c r="AH107" s="26"/>
      <c r="AI107" s="26"/>
      <c r="AJ107" s="26"/>
      <c r="AK107" s="26"/>
      <c r="AL107" s="12"/>
    </row>
    <row r="108" spans="3:38" ht="13.5">
      <c r="C108" s="37" t="s">
        <v>38</v>
      </c>
      <c r="D108" s="32" t="s">
        <v>465</v>
      </c>
      <c r="F108" s="25"/>
      <c r="G108" s="25"/>
      <c r="H108" s="25"/>
      <c r="I108" s="25"/>
      <c r="M108" s="32">
        <v>19</v>
      </c>
      <c r="N108" s="18">
        <v>680</v>
      </c>
      <c r="O108" s="34"/>
      <c r="AD108" s="12"/>
      <c r="AE108" s="12"/>
      <c r="AF108" s="12"/>
      <c r="AG108" s="12"/>
      <c r="AH108" s="26"/>
      <c r="AI108" s="26"/>
      <c r="AJ108" s="26"/>
      <c r="AK108" s="26"/>
      <c r="AL108" s="12"/>
    </row>
    <row r="109" spans="3:38" ht="13.5">
      <c r="C109" s="37" t="s">
        <v>38</v>
      </c>
      <c r="D109" s="18" t="s">
        <v>491</v>
      </c>
      <c r="F109" s="25"/>
      <c r="G109" s="25"/>
      <c r="H109" s="25"/>
      <c r="I109" s="25"/>
      <c r="M109" s="32">
        <v>3</v>
      </c>
      <c r="N109" s="33">
        <v>537.2</v>
      </c>
      <c r="O109" s="34"/>
      <c r="AD109" s="12"/>
      <c r="AE109" s="12"/>
      <c r="AF109" s="12"/>
      <c r="AG109" s="12"/>
      <c r="AH109" s="26"/>
      <c r="AI109" s="26"/>
      <c r="AJ109" s="26"/>
      <c r="AK109" s="26"/>
      <c r="AL109" s="12"/>
    </row>
    <row r="110" spans="3:38" ht="13.5">
      <c r="C110" s="42" t="s">
        <v>492</v>
      </c>
      <c r="D110" s="18" t="s">
        <v>491</v>
      </c>
      <c r="F110" s="25"/>
      <c r="G110" s="25"/>
      <c r="H110" s="25"/>
      <c r="I110" s="25"/>
      <c r="M110" s="32">
        <v>8</v>
      </c>
      <c r="N110" s="33">
        <v>432.92</v>
      </c>
      <c r="O110" s="34"/>
      <c r="AD110" s="12"/>
      <c r="AE110" s="12"/>
      <c r="AF110" s="12"/>
      <c r="AG110" s="12"/>
      <c r="AH110" s="26"/>
      <c r="AI110" s="26"/>
      <c r="AJ110" s="26"/>
      <c r="AK110" s="26"/>
      <c r="AL110" s="12"/>
    </row>
    <row r="111" spans="3:15" ht="12.75">
      <c r="C111" s="37" t="s">
        <v>39</v>
      </c>
      <c r="D111" s="18" t="s">
        <v>225</v>
      </c>
      <c r="F111" s="25"/>
      <c r="G111" s="25"/>
      <c r="H111" s="25"/>
      <c r="I111" s="25"/>
      <c r="M111" s="32">
        <v>22</v>
      </c>
      <c r="N111" s="33">
        <v>620.1</v>
      </c>
      <c r="O111" s="34"/>
    </row>
    <row r="112" spans="3:15" ht="12.75">
      <c r="C112" s="37" t="s">
        <v>37</v>
      </c>
      <c r="D112" s="32" t="s">
        <v>384</v>
      </c>
      <c r="F112" s="25"/>
      <c r="G112" s="25"/>
      <c r="H112" s="25"/>
      <c r="I112" s="25"/>
      <c r="K112" s="25"/>
      <c r="L112" s="25"/>
      <c r="M112" s="32">
        <v>24</v>
      </c>
      <c r="N112" s="18">
        <v>630</v>
      </c>
      <c r="O112" s="34"/>
    </row>
    <row r="113" spans="3:15" ht="12.75">
      <c r="C113" s="17" t="s">
        <v>224</v>
      </c>
      <c r="D113" s="18" t="s">
        <v>225</v>
      </c>
      <c r="M113" s="32">
        <v>23</v>
      </c>
      <c r="N113" s="33">
        <v>610.56</v>
      </c>
      <c r="O113" s="34"/>
    </row>
    <row r="114" spans="3:15" ht="12.75">
      <c r="C114" s="17" t="s">
        <v>224</v>
      </c>
      <c r="D114" s="18" t="s">
        <v>452</v>
      </c>
      <c r="M114" s="32">
        <v>8</v>
      </c>
      <c r="N114" s="33">
        <v>679.52</v>
      </c>
      <c r="O114" s="34"/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2000-2001 USFA Point Standings
Senior &amp;A - Rolling Standings</oddHeader>
    <oddFooter>&amp;L&amp;"Arial,Bold"* Permanent Resident
# Junior&amp;"Arial,Regular"
Total = Best 2 plus Group II&amp;CPage &amp;P&amp;R&amp;"Arial,Bold"np = Did not earn points (including not competing)&amp;"Arial,Regular"
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8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5.421875" style="18" customWidth="1"/>
    <col min="5" max="5" width="8.00390625" style="18" customWidth="1"/>
    <col min="6" max="7" width="5.7109375" style="19" customWidth="1"/>
    <col min="8" max="8" width="5.421875" style="19" customWidth="1"/>
    <col min="9" max="15" width="5.421875" style="28" customWidth="1"/>
    <col min="16" max="19" width="5.28125" style="29" customWidth="1"/>
    <col min="20" max="20" width="9.140625" style="25" customWidth="1"/>
    <col min="21" max="38" width="9.140625" style="25" hidden="1" customWidth="1"/>
    <col min="39" max="16384" width="9.140625" style="25" customWidth="1"/>
  </cols>
  <sheetData>
    <row r="1" spans="1:19" s="8" customFormat="1" ht="12.75" customHeight="1">
      <c r="A1" s="35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321</v>
      </c>
      <c r="I1" s="6"/>
      <c r="J1" s="4" t="s">
        <v>319</v>
      </c>
      <c r="K1" s="6"/>
      <c r="L1" s="4" t="s">
        <v>394</v>
      </c>
      <c r="M1" s="6"/>
      <c r="N1" s="4" t="s">
        <v>393</v>
      </c>
      <c r="O1" s="6"/>
      <c r="P1" s="7" t="s">
        <v>4</v>
      </c>
      <c r="Q1" s="7"/>
      <c r="R1" s="7"/>
      <c r="S1" s="6"/>
    </row>
    <row r="2" spans="1:30" s="8" customFormat="1" ht="18.75" customHeight="1">
      <c r="A2" s="1"/>
      <c r="B2" s="1"/>
      <c r="C2" s="2"/>
      <c r="D2" s="2"/>
      <c r="E2" s="3"/>
      <c r="F2" s="4"/>
      <c r="G2" s="9" t="s">
        <v>5</v>
      </c>
      <c r="H2" s="4" t="s">
        <v>177</v>
      </c>
      <c r="I2" s="6" t="s">
        <v>239</v>
      </c>
      <c r="J2" s="4" t="s">
        <v>177</v>
      </c>
      <c r="K2" s="6" t="s">
        <v>320</v>
      </c>
      <c r="L2" s="4" t="s">
        <v>177</v>
      </c>
      <c r="M2" s="6" t="s">
        <v>395</v>
      </c>
      <c r="N2" s="4" t="s">
        <v>6</v>
      </c>
      <c r="O2" s="6" t="s">
        <v>493</v>
      </c>
      <c r="P2" s="4" t="s">
        <v>4</v>
      </c>
      <c r="Q2" s="7"/>
      <c r="R2" s="10"/>
      <c r="S2" s="11"/>
      <c r="AD2" s="12"/>
    </row>
    <row r="3" spans="1:19" s="8" customFormat="1" ht="11.25" customHeight="1" hidden="1">
      <c r="A3" s="1"/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11</v>
      </c>
      <c r="J3" s="14">
        <f>COLUMN()</f>
        <v>10</v>
      </c>
      <c r="K3" s="15">
        <f>HLOOKUP(J2,PointTableHeader,2,FALSE)</f>
        <v>11</v>
      </c>
      <c r="L3" s="14">
        <f>COLUMN()</f>
        <v>12</v>
      </c>
      <c r="M3" s="15">
        <f>HLOOKUP(L2,PointTableHeader,2,FALSE)</f>
        <v>11</v>
      </c>
      <c r="N3" s="14">
        <f>COLUMN()</f>
        <v>14</v>
      </c>
      <c r="O3" s="15">
        <f>HLOOKUP(N2,PointTableHeader,2,FALSE)</f>
        <v>10</v>
      </c>
      <c r="P3" s="14">
        <f>COLUMN()</f>
        <v>16</v>
      </c>
      <c r="Q3" s="3"/>
      <c r="R3" s="3"/>
      <c r="S3" s="15"/>
    </row>
    <row r="4" spans="1:38" ht="13.5">
      <c r="A4" s="16" t="str">
        <f aca="true" t="shared" si="0" ref="A4:A74">IF(E4=0,"",IF(E4=E3,A3,ROW()-3&amp;IF(E4=E5,"T","")))</f>
        <v>1</v>
      </c>
      <c r="B4" s="16">
        <f aca="true" t="shared" si="1" ref="B4:B35">TRIM(IF(D4&gt;=JuniorCutoff,"#",""))</f>
      </c>
      <c r="C4" s="17" t="s">
        <v>64</v>
      </c>
      <c r="D4" s="18">
        <v>1978</v>
      </c>
      <c r="E4" s="19">
        <f>ROUND(F4+IF('Men''s Epée'!$A$3=1,G4,0)+LARGE($U4:$AB4,1)+LARGE($U4:$AB4,2),0)</f>
        <v>4365</v>
      </c>
      <c r="F4" s="20"/>
      <c r="G4" s="21">
        <v>2675</v>
      </c>
      <c r="H4" s="21" t="s">
        <v>8</v>
      </c>
      <c r="I4" s="22">
        <f>IF(OR('Men''s Epée'!$A$3=1,'Men''s Epée'!$U$3=TRUE),IF(OR(H4&gt;=49,ISNUMBER(H4)=FALSE),0,VLOOKUP(H4,PointTable,I$3,TRUE)),0)</f>
        <v>0</v>
      </c>
      <c r="J4" s="21">
        <v>3</v>
      </c>
      <c r="K4" s="22">
        <f>IF(OR('Men''s Epée'!$A$3=1,'Men''s Epée'!$V$3=TRUE),IF(OR(J4&gt;=49,ISNUMBER(J4)=FALSE),0,VLOOKUP(J4,PointTable,K$3,TRUE)),0)</f>
        <v>840</v>
      </c>
      <c r="L4" s="21" t="s">
        <v>8</v>
      </c>
      <c r="M4" s="22">
        <f>IF(OR('Men''s Epée'!$A$3=1,'Men''s Epée'!$W$3=TRUE),IF(OR(L4&gt;=49,ISNUMBER(L4)=FALSE),0,VLOOKUP(L4,PointTable,M$3,TRUE)),0)</f>
        <v>0</v>
      </c>
      <c r="N4" s="21">
        <v>3</v>
      </c>
      <c r="O4" s="22">
        <f>IF(OR('Men''s Epée'!$A$3=1,'Men''s Epée'!$X$3=TRUE),IF(OR(N4&gt;=49,ISNUMBER(N4)=FALSE),0,VLOOKUP(N4,PointTable,O$3,TRUE)),0)</f>
        <v>850</v>
      </c>
      <c r="P4" s="23"/>
      <c r="Q4" s="23"/>
      <c r="R4" s="23"/>
      <c r="S4" s="24"/>
      <c r="U4" s="25">
        <f aca="true" t="shared" si="2" ref="U4:U26">I4</f>
        <v>0</v>
      </c>
      <c r="V4" s="25">
        <f aca="true" t="shared" si="3" ref="V4:V26">K4</f>
        <v>840</v>
      </c>
      <c r="W4" s="25">
        <f aca="true" t="shared" si="4" ref="W4:W26">M4</f>
        <v>0</v>
      </c>
      <c r="X4" s="25">
        <f aca="true" t="shared" si="5" ref="X4:X26">O4</f>
        <v>850</v>
      </c>
      <c r="Y4" s="25">
        <f>IF(OR('Men''s Epée'!$A$3=1,P4&gt;0),ABS(P4),0)</f>
        <v>0</v>
      </c>
      <c r="Z4" s="25">
        <f>IF(OR('Men''s Epée'!$A$3=1,Q4&gt;0),ABS(Q4),0)</f>
        <v>0</v>
      </c>
      <c r="AA4" s="25">
        <f>IF(OR('Men''s Epée'!$A$3=1,R4&gt;0),ABS(R4),0)</f>
        <v>0</v>
      </c>
      <c r="AB4" s="25">
        <f>IF(OR('Men''s Epée'!$A$3=1,S4&gt;0),ABS(S4),0)</f>
        <v>0</v>
      </c>
      <c r="AD4" s="12">
        <f>IF('Men''s Epée'!$U$3=TRUE,I4,0)</f>
        <v>0</v>
      </c>
      <c r="AE4" s="12">
        <f>IF('Men''s Epée'!$V$3=TRUE,K4,0)</f>
        <v>0</v>
      </c>
      <c r="AF4" s="12">
        <f>IF('Men''s Epée'!$W$3=TRUE,M4,0)</f>
        <v>0</v>
      </c>
      <c r="AG4" s="12">
        <f>IF('Men''s Epée'!$X$3=TRUE,O4,0)</f>
        <v>0</v>
      </c>
      <c r="AH4" s="26">
        <f>MAX(P4,0)</f>
        <v>0</v>
      </c>
      <c r="AI4" s="26">
        <f>MAX(Q4,0)</f>
        <v>0</v>
      </c>
      <c r="AJ4" s="26">
        <f>MAX(R4,0)</f>
        <v>0</v>
      </c>
      <c r="AK4" s="26">
        <f>MAX(S4,0)</f>
        <v>0</v>
      </c>
      <c r="AL4" s="12">
        <f aca="true" t="shared" si="6" ref="AL4:AL35">LARGE(AD4:AK4,1)+LARGE(AD4:AK4,2)+F4</f>
        <v>0</v>
      </c>
    </row>
    <row r="5" spans="1:38" ht="13.5">
      <c r="A5" s="16" t="str">
        <f t="shared" si="0"/>
        <v>2</v>
      </c>
      <c r="B5" s="16">
        <f t="shared" si="1"/>
      </c>
      <c r="C5" s="17" t="s">
        <v>63</v>
      </c>
      <c r="D5" s="18">
        <v>1979</v>
      </c>
      <c r="E5" s="19">
        <f>ROUND(F5+IF('Men''s Epée'!$A$3=1,G5,0)+LARGE($U5:$AB5,1)+LARGE($U5:$AB5,2),0)</f>
        <v>3260</v>
      </c>
      <c r="F5" s="20"/>
      <c r="G5" s="21">
        <v>1260</v>
      </c>
      <c r="H5" s="21" t="s">
        <v>8</v>
      </c>
      <c r="I5" s="22">
        <f>IF(OR('Men''s Epée'!$A$3=1,'Men''s Epée'!$U$3=TRUE),IF(OR(H5&gt;=49,ISNUMBER(H5)=FALSE),0,VLOOKUP(H5,PointTable,I$3,TRUE)),0)</f>
        <v>0</v>
      </c>
      <c r="J5" s="21">
        <v>1</v>
      </c>
      <c r="K5" s="22">
        <f>IF(OR('Men''s Epée'!$A$3=1,'Men''s Epée'!$V$3=TRUE),IF(OR(J5&gt;=49,ISNUMBER(J5)=FALSE),0,VLOOKUP(J5,PointTable,K$3,TRUE)),0)</f>
        <v>1000</v>
      </c>
      <c r="L5" s="21" t="s">
        <v>8</v>
      </c>
      <c r="M5" s="22">
        <f>IF(OR('Men''s Epée'!$A$3=1,'Men''s Epée'!$W$3=TRUE),IF(OR(L5&gt;=49,ISNUMBER(L5)=FALSE),0,VLOOKUP(L5,PointTable,M$3,TRUE)),0)</f>
        <v>0</v>
      </c>
      <c r="N5" s="21">
        <v>1</v>
      </c>
      <c r="O5" s="22">
        <f>IF(OR('Men''s Epée'!$A$3=1,'Men''s Epée'!$X$3=TRUE),IF(OR(N5&gt;=49,ISNUMBER(N5)=FALSE),0,VLOOKUP(N5,PointTable,O$3,TRUE)),0)</f>
        <v>1000</v>
      </c>
      <c r="P5" s="23"/>
      <c r="Q5" s="23"/>
      <c r="R5" s="23"/>
      <c r="S5" s="24"/>
      <c r="U5" s="25">
        <f t="shared" si="2"/>
        <v>0</v>
      </c>
      <c r="V5" s="25">
        <f t="shared" si="3"/>
        <v>1000</v>
      </c>
      <c r="W5" s="25">
        <f t="shared" si="4"/>
        <v>0</v>
      </c>
      <c r="X5" s="25">
        <f t="shared" si="5"/>
        <v>1000</v>
      </c>
      <c r="Y5" s="25">
        <f>IF(OR('Men''s Epée'!$A$3=1,P5&gt;0),ABS(P5),0)</f>
        <v>0</v>
      </c>
      <c r="Z5" s="25">
        <f>IF(OR('Men''s Epée'!$A$3=1,Q5&gt;0),ABS(Q5),0)</f>
        <v>0</v>
      </c>
      <c r="AA5" s="25">
        <f>IF(OR('Men''s Epée'!$A$3=1,R5&gt;0),ABS(R5),0)</f>
        <v>0</v>
      </c>
      <c r="AB5" s="25">
        <f>IF(OR('Men''s Epée'!$A$3=1,S5&gt;0),ABS(S5),0)</f>
        <v>0</v>
      </c>
      <c r="AD5" s="12">
        <f>IF('Men''s Epée'!$U$3=TRUE,I5,0)</f>
        <v>0</v>
      </c>
      <c r="AE5" s="12">
        <f>IF('Men''s Epée'!$V$3=TRUE,K5,0)</f>
        <v>0</v>
      </c>
      <c r="AF5" s="12">
        <f>IF('Men''s Epée'!$W$3=TRUE,M5,0)</f>
        <v>0</v>
      </c>
      <c r="AG5" s="12">
        <f>IF('Men''s Epée'!$X$3=TRUE,O5,0)</f>
        <v>0</v>
      </c>
      <c r="AH5" s="26">
        <f aca="true" t="shared" si="7" ref="AH5:AK26">MAX(P5,0)</f>
        <v>0</v>
      </c>
      <c r="AI5" s="26">
        <f t="shared" si="7"/>
        <v>0</v>
      </c>
      <c r="AJ5" s="26">
        <f t="shared" si="7"/>
        <v>0</v>
      </c>
      <c r="AK5" s="26">
        <f t="shared" si="7"/>
        <v>0</v>
      </c>
      <c r="AL5" s="12">
        <f t="shared" si="6"/>
        <v>0</v>
      </c>
    </row>
    <row r="6" spans="1:38" ht="13.5">
      <c r="A6" s="16" t="str">
        <f t="shared" si="0"/>
        <v>3</v>
      </c>
      <c r="B6" s="16" t="str">
        <f t="shared" si="1"/>
        <v>#</v>
      </c>
      <c r="C6" s="17" t="s">
        <v>70</v>
      </c>
      <c r="D6" s="18">
        <v>1981</v>
      </c>
      <c r="E6" s="19">
        <f>ROUND(F6+IF('Men''s Epée'!$A$3=1,G6,0)+LARGE($U6:$AB6,1)+LARGE($U6:$AB6,2),0)</f>
        <v>2175</v>
      </c>
      <c r="F6" s="20"/>
      <c r="G6" s="21">
        <v>550</v>
      </c>
      <c r="H6" s="21">
        <v>2</v>
      </c>
      <c r="I6" s="22">
        <f>IF(OR('Men''s Epée'!$A$3=1,'Men''s Epée'!$U$3=TRUE),IF(OR(H6&gt;=49,ISNUMBER(H6)=FALSE),0,VLOOKUP(H6,PointTable,I$3,TRUE)),0)</f>
        <v>925</v>
      </c>
      <c r="J6" s="21">
        <v>13</v>
      </c>
      <c r="K6" s="22">
        <f>IF(OR('Men''s Epée'!$A$3=1,'Men''s Epée'!$V$3=TRUE),IF(OR(J6&gt;=49,ISNUMBER(J6)=FALSE),0,VLOOKUP(J6,PointTable,K$3,TRUE)),0)</f>
        <v>525</v>
      </c>
      <c r="L6" s="21" t="s">
        <v>8</v>
      </c>
      <c r="M6" s="22">
        <f>IF(OR('Men''s Epée'!$A$3=1,'Men''s Epée'!$W$3=TRUE),IF(OR(L6&gt;=49,ISNUMBER(L6)=FALSE),0,VLOOKUP(L6,PointTable,M$3,TRUE)),0)</f>
        <v>0</v>
      </c>
      <c r="N6" s="21">
        <v>5</v>
      </c>
      <c r="O6" s="22">
        <f>IF(OR('Men''s Epée'!$A$3=1,'Men''s Epée'!$X$3=TRUE),IF(OR(N6&gt;=49,ISNUMBER(N6)=FALSE),0,VLOOKUP(N6,PointTable,O$3,TRUE)),0)</f>
        <v>700</v>
      </c>
      <c r="P6" s="23"/>
      <c r="Q6" s="23"/>
      <c r="R6" s="23"/>
      <c r="S6" s="24"/>
      <c r="U6" s="25">
        <f t="shared" si="2"/>
        <v>925</v>
      </c>
      <c r="V6" s="25">
        <f t="shared" si="3"/>
        <v>525</v>
      </c>
      <c r="W6" s="25">
        <f t="shared" si="4"/>
        <v>0</v>
      </c>
      <c r="X6" s="25">
        <f t="shared" si="5"/>
        <v>700</v>
      </c>
      <c r="Y6" s="25">
        <f>IF(OR('Men''s Epée'!$A$3=1,P6&gt;0),ABS(P6),0)</f>
        <v>0</v>
      </c>
      <c r="Z6" s="25">
        <f>IF(OR('Men''s Epée'!$A$3=1,Q6&gt;0),ABS(Q6),0)</f>
        <v>0</v>
      </c>
      <c r="AA6" s="25">
        <f>IF(OR('Men''s Epée'!$A$3=1,R6&gt;0),ABS(R6),0)</f>
        <v>0</v>
      </c>
      <c r="AB6" s="25">
        <f>IF(OR('Men''s Epée'!$A$3=1,S6&gt;0),ABS(S6),0)</f>
        <v>0</v>
      </c>
      <c r="AD6" s="12">
        <f>IF('Men''s Epée'!$U$3=TRUE,I6,0)</f>
        <v>0</v>
      </c>
      <c r="AE6" s="12">
        <f>IF('Men''s Epée'!$V$3=TRUE,K6,0)</f>
        <v>0</v>
      </c>
      <c r="AF6" s="12">
        <f>IF('Men''s Epée'!$W$3=TRUE,M6,0)</f>
        <v>0</v>
      </c>
      <c r="AG6" s="12">
        <f>IF('Men''s Epée'!$X$3=TRUE,O6,0)</f>
        <v>0</v>
      </c>
      <c r="AH6" s="26">
        <f t="shared" si="7"/>
        <v>0</v>
      </c>
      <c r="AI6" s="26">
        <f t="shared" si="7"/>
        <v>0</v>
      </c>
      <c r="AJ6" s="26">
        <f t="shared" si="7"/>
        <v>0</v>
      </c>
      <c r="AK6" s="26">
        <f t="shared" si="7"/>
        <v>0</v>
      </c>
      <c r="AL6" s="12">
        <f t="shared" si="6"/>
        <v>0</v>
      </c>
    </row>
    <row r="7" spans="1:38" ht="13.5">
      <c r="A7" s="16" t="str">
        <f t="shared" si="0"/>
        <v>4</v>
      </c>
      <c r="B7" s="16">
        <f t="shared" si="1"/>
      </c>
      <c r="C7" s="17" t="s">
        <v>65</v>
      </c>
      <c r="D7" s="18">
        <v>1977</v>
      </c>
      <c r="E7" s="19">
        <f>ROUND(F7+IF('Men''s Epée'!$A$3=1,G7,0)+LARGE($U7:$AB7,1)+LARGE($U7:$AB7,2),0)</f>
        <v>1975</v>
      </c>
      <c r="F7" s="20"/>
      <c r="G7" s="21">
        <v>1370</v>
      </c>
      <c r="H7" s="21">
        <v>10</v>
      </c>
      <c r="I7" s="22">
        <f>IF(OR('Men''s Epée'!$A$3=1,'Men''s Epée'!$U$3=TRUE),IF(OR(H7&gt;=49,ISNUMBER(H7)=FALSE),0,VLOOKUP(H7,PointTable,I$3,TRUE)),0)</f>
        <v>605</v>
      </c>
      <c r="J7" s="21" t="s">
        <v>8</v>
      </c>
      <c r="K7" s="22">
        <f>IF(OR('Men''s Epée'!$A$3=1,'Men''s Epée'!$V$3=TRUE),IF(OR(J7&gt;=49,ISNUMBER(J7)=FALSE),0,VLOOKUP(J7,PointTable,K$3,TRUE)),0)</f>
        <v>0</v>
      </c>
      <c r="L7" s="21" t="s">
        <v>8</v>
      </c>
      <c r="M7" s="22">
        <f>IF(OR('Men''s Epée'!$A$3=1,'Men''s Epée'!$W$3=TRUE),IF(OR(L7&gt;=49,ISNUMBER(L7)=FALSE),0,VLOOKUP(L7,PointTable,M$3,TRUE)),0)</f>
        <v>0</v>
      </c>
      <c r="N7" s="21" t="s">
        <v>8</v>
      </c>
      <c r="O7" s="22">
        <f>IF(OR('Men''s Epée'!$A$3=1,'Men''s Epée'!$X$3=TRUE),IF(OR(N7&gt;=49,ISNUMBER(N7)=FALSE),0,VLOOKUP(N7,PointTable,O$3,TRUE)),0)</f>
        <v>0</v>
      </c>
      <c r="P7" s="23"/>
      <c r="Q7" s="23"/>
      <c r="R7" s="23"/>
      <c r="S7" s="24"/>
      <c r="U7" s="25">
        <f t="shared" si="2"/>
        <v>605</v>
      </c>
      <c r="V7" s="25">
        <f t="shared" si="3"/>
        <v>0</v>
      </c>
      <c r="W7" s="25">
        <f t="shared" si="4"/>
        <v>0</v>
      </c>
      <c r="X7" s="25">
        <f t="shared" si="5"/>
        <v>0</v>
      </c>
      <c r="Y7" s="25">
        <f>IF(OR('Men''s Epée'!$A$3=1,P7&gt;0),ABS(P7),0)</f>
        <v>0</v>
      </c>
      <c r="Z7" s="25">
        <f>IF(OR('Men''s Epée'!$A$3=1,Q7&gt;0),ABS(Q7),0)</f>
        <v>0</v>
      </c>
      <c r="AA7" s="25">
        <f>IF(OR('Men''s Epée'!$A$3=1,R7&gt;0),ABS(R7),0)</f>
        <v>0</v>
      </c>
      <c r="AB7" s="25">
        <f>IF(OR('Men''s Epée'!$A$3=1,S7&gt;0),ABS(S7),0)</f>
        <v>0</v>
      </c>
      <c r="AD7" s="12">
        <f>IF('Men''s Epée'!$U$3=TRUE,I7,0)</f>
        <v>0</v>
      </c>
      <c r="AE7" s="12">
        <f>IF('Men''s Epée'!$V$3=TRUE,K7,0)</f>
        <v>0</v>
      </c>
      <c r="AF7" s="12">
        <f>IF('Men''s Epée'!$W$3=TRUE,M7,0)</f>
        <v>0</v>
      </c>
      <c r="AG7" s="12">
        <f>IF('Men''s Epée'!$X$3=TRUE,O7,0)</f>
        <v>0</v>
      </c>
      <c r="AH7" s="26">
        <f t="shared" si="7"/>
        <v>0</v>
      </c>
      <c r="AI7" s="26">
        <f t="shared" si="7"/>
        <v>0</v>
      </c>
      <c r="AJ7" s="26">
        <f t="shared" si="7"/>
        <v>0</v>
      </c>
      <c r="AK7" s="26">
        <f t="shared" si="7"/>
        <v>0</v>
      </c>
      <c r="AL7" s="12">
        <f t="shared" si="6"/>
        <v>0</v>
      </c>
    </row>
    <row r="8" spans="1:38" ht="13.5">
      <c r="A8" s="16" t="str">
        <f t="shared" si="0"/>
        <v>5</v>
      </c>
      <c r="B8" s="16">
        <f t="shared" si="1"/>
      </c>
      <c r="C8" s="17" t="s">
        <v>62</v>
      </c>
      <c r="D8" s="18">
        <v>1978</v>
      </c>
      <c r="E8" s="19">
        <f>ROUND(F8+IF('Men''s Epée'!$A$3=1,G8,0)+LARGE($U8:$AB8,1)+LARGE($U8:$AB8,2),0)</f>
        <v>1920</v>
      </c>
      <c r="F8" s="20"/>
      <c r="G8" s="21"/>
      <c r="H8" s="21">
        <v>1</v>
      </c>
      <c r="I8" s="22">
        <f>IF(OR('Men''s Epée'!$A$3=1,'Men''s Epée'!$U$3=TRUE),IF(OR(H8&gt;=49,ISNUMBER(H8)=FALSE),0,VLOOKUP(H8,PointTable,I$3,TRUE)),0)</f>
        <v>1000</v>
      </c>
      <c r="J8" s="21">
        <v>3</v>
      </c>
      <c r="K8" s="22">
        <f>IF(OR('Men''s Epée'!$A$3=1,'Men''s Epée'!$V$3=TRUE),IF(OR(J8&gt;=49,ISNUMBER(J8)=FALSE),0,VLOOKUP(J8,PointTable,K$3,TRUE)),0)</f>
        <v>840</v>
      </c>
      <c r="L8" s="21" t="s">
        <v>8</v>
      </c>
      <c r="M8" s="22">
        <f>IF(OR('Men''s Epée'!$A$3=1,'Men''s Epée'!$W$3=TRUE),IF(OR(L8&gt;=49,ISNUMBER(L8)=FALSE),0,VLOOKUP(L8,PointTable,M$3,TRUE)),0)</f>
        <v>0</v>
      </c>
      <c r="N8" s="21">
        <v>2</v>
      </c>
      <c r="O8" s="22">
        <f>IF(OR('Men''s Epée'!$A$3=1,'Men''s Epée'!$X$3=TRUE),IF(OR(N8&gt;=49,ISNUMBER(N8)=FALSE),0,VLOOKUP(N8,PointTable,O$3,TRUE)),0)</f>
        <v>920</v>
      </c>
      <c r="P8" s="23"/>
      <c r="Q8" s="23"/>
      <c r="R8" s="23"/>
      <c r="S8" s="24"/>
      <c r="U8" s="25">
        <f t="shared" si="2"/>
        <v>1000</v>
      </c>
      <c r="V8" s="25">
        <f t="shared" si="3"/>
        <v>840</v>
      </c>
      <c r="W8" s="25">
        <f t="shared" si="4"/>
        <v>0</v>
      </c>
      <c r="X8" s="25">
        <f t="shared" si="5"/>
        <v>920</v>
      </c>
      <c r="Y8" s="25">
        <f>IF(OR('Men''s Epée'!$A$3=1,P8&gt;0),ABS(P8),0)</f>
        <v>0</v>
      </c>
      <c r="Z8" s="25">
        <f>IF(OR('Men''s Epée'!$A$3=1,Q8&gt;0),ABS(Q8),0)</f>
        <v>0</v>
      </c>
      <c r="AA8" s="25">
        <f>IF(OR('Men''s Epée'!$A$3=1,R8&gt;0),ABS(R8),0)</f>
        <v>0</v>
      </c>
      <c r="AB8" s="25">
        <f>IF(OR('Men''s Epée'!$A$3=1,S8&gt;0),ABS(S8),0)</f>
        <v>0</v>
      </c>
      <c r="AD8" s="12">
        <f>IF('Men''s Epée'!$U$3=TRUE,I8,0)</f>
        <v>0</v>
      </c>
      <c r="AE8" s="12">
        <f>IF('Men''s Epée'!$V$3=TRUE,K8,0)</f>
        <v>0</v>
      </c>
      <c r="AF8" s="12">
        <f>IF('Men''s Epée'!$W$3=TRUE,M8,0)</f>
        <v>0</v>
      </c>
      <c r="AG8" s="12">
        <f>IF('Men''s Epée'!$X$3=TRUE,O8,0)</f>
        <v>0</v>
      </c>
      <c r="AH8" s="26">
        <f t="shared" si="7"/>
        <v>0</v>
      </c>
      <c r="AI8" s="26">
        <f t="shared" si="7"/>
        <v>0</v>
      </c>
      <c r="AJ8" s="26">
        <f t="shared" si="7"/>
        <v>0</v>
      </c>
      <c r="AK8" s="26">
        <f t="shared" si="7"/>
        <v>0</v>
      </c>
      <c r="AL8" s="12">
        <f t="shared" si="6"/>
        <v>0</v>
      </c>
    </row>
    <row r="9" spans="1:38" ht="13.5">
      <c r="A9" s="16" t="str">
        <f t="shared" si="0"/>
        <v>6</v>
      </c>
      <c r="B9" s="16">
        <f t="shared" si="1"/>
      </c>
      <c r="C9" s="17" t="s">
        <v>66</v>
      </c>
      <c r="D9" s="18">
        <v>1971</v>
      </c>
      <c r="E9" s="19">
        <f>ROUND(F9+IF('Men''s Epée'!$A$3=1,G9,0)+LARGE($U9:$AB9,1)+LARGE($U9:$AB9,2),0)</f>
        <v>1775</v>
      </c>
      <c r="F9" s="20"/>
      <c r="G9" s="21"/>
      <c r="H9" s="21" t="s">
        <v>8</v>
      </c>
      <c r="I9" s="22">
        <f>IF(OR('Men''s Epée'!$A$3=1,'Men''s Epée'!$U$3=TRUE),IF(OR(H9&gt;=49,ISNUMBER(H9)=FALSE),0,VLOOKUP(H9,PointTable,I$3,TRUE)),0)</f>
        <v>0</v>
      </c>
      <c r="J9" s="21">
        <v>2</v>
      </c>
      <c r="K9" s="22">
        <f>IF(OR('Men''s Epée'!$A$3=1,'Men''s Epée'!$V$3=TRUE),IF(OR(J9&gt;=49,ISNUMBER(J9)=FALSE),0,VLOOKUP(J9,PointTable,K$3,TRUE)),0)</f>
        <v>925</v>
      </c>
      <c r="L9" s="21" t="s">
        <v>8</v>
      </c>
      <c r="M9" s="22">
        <f>IF(OR('Men''s Epée'!$A$3=1,'Men''s Epée'!$W$3=TRUE),IF(OR(L9&gt;=49,ISNUMBER(L9)=FALSE),0,VLOOKUP(L9,PointTable,M$3,TRUE)),0)</f>
        <v>0</v>
      </c>
      <c r="N9" s="21">
        <v>3</v>
      </c>
      <c r="O9" s="22">
        <f>IF(OR('Men''s Epée'!$A$3=1,'Men''s Epée'!$X$3=TRUE),IF(OR(N9&gt;=49,ISNUMBER(N9)=FALSE),0,VLOOKUP(N9,PointTable,O$3,TRUE)),0)</f>
        <v>850</v>
      </c>
      <c r="P9" s="23"/>
      <c r="Q9" s="23"/>
      <c r="R9" s="23"/>
      <c r="S9" s="24"/>
      <c r="U9" s="25">
        <f t="shared" si="2"/>
        <v>0</v>
      </c>
      <c r="V9" s="25">
        <f t="shared" si="3"/>
        <v>925</v>
      </c>
      <c r="W9" s="25">
        <f t="shared" si="4"/>
        <v>0</v>
      </c>
      <c r="X9" s="25">
        <f t="shared" si="5"/>
        <v>850</v>
      </c>
      <c r="Y9" s="25">
        <f>IF(OR('Men''s Epée'!$A$3=1,P9&gt;0),ABS(P9),0)</f>
        <v>0</v>
      </c>
      <c r="Z9" s="25">
        <f>IF(OR('Men''s Epée'!$A$3=1,Q9&gt;0),ABS(Q9),0)</f>
        <v>0</v>
      </c>
      <c r="AA9" s="25">
        <f>IF(OR('Men''s Epée'!$A$3=1,R9&gt;0),ABS(R9),0)</f>
        <v>0</v>
      </c>
      <c r="AB9" s="25">
        <f>IF(OR('Men''s Epée'!$A$3=1,S9&gt;0),ABS(S9),0)</f>
        <v>0</v>
      </c>
      <c r="AD9" s="12">
        <f>IF('Men''s Epée'!$U$3=TRUE,I9,0)</f>
        <v>0</v>
      </c>
      <c r="AE9" s="12">
        <f>IF('Men''s Epée'!$V$3=TRUE,K9,0)</f>
        <v>0</v>
      </c>
      <c r="AF9" s="12">
        <f>IF('Men''s Epée'!$W$3=TRUE,M9,0)</f>
        <v>0</v>
      </c>
      <c r="AG9" s="12">
        <f>IF('Men''s Epée'!$X$3=TRUE,O9,0)</f>
        <v>0</v>
      </c>
      <c r="AH9" s="26">
        <f t="shared" si="7"/>
        <v>0</v>
      </c>
      <c r="AI9" s="26">
        <f t="shared" si="7"/>
        <v>0</v>
      </c>
      <c r="AJ9" s="26">
        <f t="shared" si="7"/>
        <v>0</v>
      </c>
      <c r="AK9" s="26">
        <f t="shared" si="7"/>
        <v>0</v>
      </c>
      <c r="AL9" s="12">
        <f t="shared" si="6"/>
        <v>0</v>
      </c>
    </row>
    <row r="10" spans="1:38" ht="13.5">
      <c r="A10" s="16" t="str">
        <f t="shared" si="0"/>
        <v>7</v>
      </c>
      <c r="B10" s="16" t="str">
        <f t="shared" si="1"/>
        <v>#</v>
      </c>
      <c r="C10" s="17" t="s">
        <v>78</v>
      </c>
      <c r="D10" s="18">
        <v>1982</v>
      </c>
      <c r="E10" s="19">
        <f>ROUND(F10+IF('Men''s Epée'!$A$3=1,G10,0)+LARGE($U10:$AB10,1)+LARGE($U10:$AB10,2),0)</f>
        <v>1735</v>
      </c>
      <c r="F10" s="20"/>
      <c r="G10" s="21"/>
      <c r="H10" s="21">
        <v>6</v>
      </c>
      <c r="I10" s="22">
        <f>IF(OR('Men''s Epée'!$A$3=1,'Men''s Epée'!$U$3=TRUE),IF(OR(H10&gt;=49,ISNUMBER(H10)=FALSE),0,VLOOKUP(H10,PointTable,I$3,TRUE)),0)</f>
        <v>735</v>
      </c>
      <c r="J10" s="21" t="s">
        <v>8</v>
      </c>
      <c r="K10" s="22">
        <f>IF(OR('Men''s Epée'!$A$3=1,'Men''s Epée'!$V$3=TRUE),IF(OR(J10&gt;=49,ISNUMBER(J10)=FALSE),0,VLOOKUP(J10,PointTable,K$3,TRUE)),0)</f>
        <v>0</v>
      </c>
      <c r="L10" s="21">
        <v>1</v>
      </c>
      <c r="M10" s="22">
        <f>IF(OR('Men''s Epée'!$A$3=1,'Men''s Epée'!$W$3=TRUE),IF(OR(L10&gt;=49,ISNUMBER(L10)=FALSE),0,VLOOKUP(L10,PointTable,M$3,TRUE)),0)</f>
        <v>1000</v>
      </c>
      <c r="N10" s="21">
        <v>25</v>
      </c>
      <c r="O10" s="22">
        <f>IF(OR('Men''s Epée'!$A$3=1,'Men''s Epée'!$X$3=TRUE),IF(OR(N10&gt;=49,ISNUMBER(N10)=FALSE),0,VLOOKUP(N10,PointTable,O$3,TRUE)),0)</f>
        <v>289</v>
      </c>
      <c r="P10" s="23"/>
      <c r="Q10" s="23"/>
      <c r="R10" s="23"/>
      <c r="S10" s="24"/>
      <c r="U10" s="25">
        <f t="shared" si="2"/>
        <v>735</v>
      </c>
      <c r="V10" s="25">
        <f t="shared" si="3"/>
        <v>0</v>
      </c>
      <c r="W10" s="25">
        <f t="shared" si="4"/>
        <v>1000</v>
      </c>
      <c r="X10" s="25">
        <f t="shared" si="5"/>
        <v>289</v>
      </c>
      <c r="Y10" s="25">
        <f>IF(OR('Men''s Epée'!$A$3=1,P10&gt;0),ABS(P10),0)</f>
        <v>0</v>
      </c>
      <c r="Z10" s="25">
        <f>IF(OR('Men''s Epée'!$A$3=1,Q10&gt;0),ABS(Q10),0)</f>
        <v>0</v>
      </c>
      <c r="AA10" s="25">
        <f>IF(OR('Men''s Epée'!$A$3=1,R10&gt;0),ABS(R10),0)</f>
        <v>0</v>
      </c>
      <c r="AB10" s="25">
        <f>IF(OR('Men''s Epée'!$A$3=1,S10&gt;0),ABS(S10),0)</f>
        <v>0</v>
      </c>
      <c r="AD10" s="12">
        <f>IF('Men''s Epée'!$U$3=TRUE,I10,0)</f>
        <v>0</v>
      </c>
      <c r="AE10" s="12">
        <f>IF('Men''s Epée'!$V$3=TRUE,K10,0)</f>
        <v>0</v>
      </c>
      <c r="AF10" s="12">
        <f>IF('Men''s Epée'!$W$3=TRUE,M10,0)</f>
        <v>0</v>
      </c>
      <c r="AG10" s="12">
        <f>IF('Men''s Epée'!$X$3=TRUE,O10,0)</f>
        <v>0</v>
      </c>
      <c r="AH10" s="26">
        <f t="shared" si="7"/>
        <v>0</v>
      </c>
      <c r="AI10" s="26">
        <f t="shared" si="7"/>
        <v>0</v>
      </c>
      <c r="AJ10" s="26">
        <f t="shared" si="7"/>
        <v>0</v>
      </c>
      <c r="AK10" s="26">
        <f t="shared" si="7"/>
        <v>0</v>
      </c>
      <c r="AL10" s="12">
        <f t="shared" si="6"/>
        <v>0</v>
      </c>
    </row>
    <row r="11" spans="1:38" ht="13.5">
      <c r="A11" s="16" t="str">
        <f t="shared" si="0"/>
        <v>8</v>
      </c>
      <c r="B11" s="16">
        <f t="shared" si="1"/>
      </c>
      <c r="C11" s="17" t="s">
        <v>67</v>
      </c>
      <c r="D11" s="18">
        <v>1977</v>
      </c>
      <c r="E11" s="19">
        <f>ROUND(F11+IF('Men''s Epée'!$A$3=1,G11,0)+LARGE($U11:$AB11,1)+LARGE($U11:$AB11,2),0)</f>
        <v>1525</v>
      </c>
      <c r="F11" s="20"/>
      <c r="G11" s="21"/>
      <c r="H11" s="21">
        <v>3</v>
      </c>
      <c r="I11" s="22">
        <f>IF(OR('Men''s Epée'!$A$3=1,'Men''s Epée'!$U$3=TRUE),IF(OR(H11&gt;=49,ISNUMBER(H11)=FALSE),0,VLOOKUP(H11,PointTable,I$3,TRUE)),0)</f>
        <v>840</v>
      </c>
      <c r="J11" s="21" t="s">
        <v>8</v>
      </c>
      <c r="K11" s="22">
        <f>IF(OR('Men''s Epée'!$A$3=1,'Men''s Epée'!$V$3=TRUE),IF(OR(J11&gt;=49,ISNUMBER(J11)=FALSE),0,VLOOKUP(J11,PointTable,K$3,TRUE)),0)</f>
        <v>0</v>
      </c>
      <c r="L11" s="21" t="s">
        <v>8</v>
      </c>
      <c r="M11" s="22">
        <f>IF(OR('Men''s Epée'!$A$3=1,'Men''s Epée'!$W$3=TRUE),IF(OR(L11&gt;=49,ISNUMBER(L11)=FALSE),0,VLOOKUP(L11,PointTable,M$3,TRUE)),0)</f>
        <v>0</v>
      </c>
      <c r="N11" s="21">
        <v>8</v>
      </c>
      <c r="O11" s="22">
        <f>IF(OR('Men''s Epée'!$A$3=1,'Men''s Epée'!$X$3=TRUE),IF(OR(N11&gt;=49,ISNUMBER(N11)=FALSE),0,VLOOKUP(N11,PointTable,O$3,TRUE)),0)</f>
        <v>685</v>
      </c>
      <c r="P11" s="23">
        <v>-440.82</v>
      </c>
      <c r="Q11" s="23"/>
      <c r="R11" s="23"/>
      <c r="S11" s="24"/>
      <c r="U11" s="25">
        <f t="shared" si="2"/>
        <v>840</v>
      </c>
      <c r="V11" s="25">
        <f t="shared" si="3"/>
        <v>0</v>
      </c>
      <c r="W11" s="25">
        <f t="shared" si="4"/>
        <v>0</v>
      </c>
      <c r="X11" s="25">
        <f t="shared" si="5"/>
        <v>685</v>
      </c>
      <c r="Y11" s="25">
        <f>IF(OR('Men''s Epée'!$A$3=1,P11&gt;0),ABS(P11),0)</f>
        <v>440.82</v>
      </c>
      <c r="Z11" s="25">
        <f>IF(OR('Men''s Epée'!$A$3=1,Q11&gt;0),ABS(Q11),0)</f>
        <v>0</v>
      </c>
      <c r="AA11" s="25">
        <f>IF(OR('Men''s Epée'!$A$3=1,R11&gt;0),ABS(R11),0)</f>
        <v>0</v>
      </c>
      <c r="AB11" s="25">
        <f>IF(OR('Men''s Epée'!$A$3=1,S11&gt;0),ABS(S11),0)</f>
        <v>0</v>
      </c>
      <c r="AD11" s="12">
        <f>IF('Men''s Epée'!$U$3=TRUE,I11,0)</f>
        <v>0</v>
      </c>
      <c r="AE11" s="12">
        <f>IF('Men''s Epée'!$V$3=TRUE,K11,0)</f>
        <v>0</v>
      </c>
      <c r="AF11" s="12">
        <f>IF('Men''s Epée'!$W$3=TRUE,M11,0)</f>
        <v>0</v>
      </c>
      <c r="AG11" s="12">
        <f>IF('Men''s Epée'!$X$3=TRUE,O11,0)</f>
        <v>0</v>
      </c>
      <c r="AH11" s="26">
        <f t="shared" si="7"/>
        <v>0</v>
      </c>
      <c r="AI11" s="26">
        <f t="shared" si="7"/>
        <v>0</v>
      </c>
      <c r="AJ11" s="26">
        <f t="shared" si="7"/>
        <v>0</v>
      </c>
      <c r="AK11" s="26">
        <f t="shared" si="7"/>
        <v>0</v>
      </c>
      <c r="AL11" s="12">
        <f t="shared" si="6"/>
        <v>0</v>
      </c>
    </row>
    <row r="12" spans="1:38" ht="13.5">
      <c r="A12" s="16" t="str">
        <f t="shared" si="0"/>
        <v>9</v>
      </c>
      <c r="B12" s="16" t="str">
        <f t="shared" si="1"/>
        <v>#</v>
      </c>
      <c r="C12" s="17" t="s">
        <v>238</v>
      </c>
      <c r="D12" s="18">
        <v>1984</v>
      </c>
      <c r="E12" s="19">
        <f>ROUND(F12+IF('Men''s Epée'!$A$3=1,G12,0)+LARGE($U12:$AB12,1)+LARGE($U12:$AB12,2),0)</f>
        <v>1510</v>
      </c>
      <c r="F12" s="20"/>
      <c r="G12" s="21"/>
      <c r="H12" s="21">
        <v>5</v>
      </c>
      <c r="I12" s="22">
        <f>IF(OR('Men''s Epée'!$A$3=1,'Men''s Epée'!$U$3=TRUE),IF(OR(H12&gt;=49,ISNUMBER(H12)=FALSE),0,VLOOKUP(H12,PointTable,I$3,TRUE)),0)</f>
        <v>755</v>
      </c>
      <c r="J12" s="21">
        <v>5</v>
      </c>
      <c r="K12" s="22">
        <f>IF(OR('Men''s Epée'!$A$3=1,'Men''s Epée'!$V$3=TRUE),IF(OR(J12&gt;=49,ISNUMBER(J12)=FALSE),0,VLOOKUP(J12,PointTable,K$3,TRUE)),0)</f>
        <v>755</v>
      </c>
      <c r="L12" s="21" t="s">
        <v>8</v>
      </c>
      <c r="M12" s="22">
        <f>IF(OR('Men''s Epée'!$A$3=1,'Men''s Epée'!$W$3=TRUE),IF(OR(L12&gt;=49,ISNUMBER(L12)=FALSE),0,VLOOKUP(L12,PointTable,M$3,TRUE)),0)</f>
        <v>0</v>
      </c>
      <c r="N12" s="21">
        <v>13</v>
      </c>
      <c r="O12" s="22">
        <f>IF(OR('Men''s Epée'!$A$3=1,'Men''s Epée'!$X$3=TRUE),IF(OR(N12&gt;=49,ISNUMBER(N12)=FALSE),0,VLOOKUP(N12,PointTable,O$3,TRUE)),0)</f>
        <v>506</v>
      </c>
      <c r="P12" s="23"/>
      <c r="Q12" s="23"/>
      <c r="R12" s="23"/>
      <c r="S12" s="24"/>
      <c r="U12" s="25">
        <f t="shared" si="2"/>
        <v>755</v>
      </c>
      <c r="V12" s="25">
        <f t="shared" si="3"/>
        <v>755</v>
      </c>
      <c r="W12" s="25">
        <f t="shared" si="4"/>
        <v>0</v>
      </c>
      <c r="X12" s="25">
        <f t="shared" si="5"/>
        <v>506</v>
      </c>
      <c r="Y12" s="25">
        <f>IF(OR('Men''s Epée'!$A$3=1,P12&gt;0),ABS(P12),0)</f>
        <v>0</v>
      </c>
      <c r="Z12" s="25">
        <f>IF(OR('Men''s Epée'!$A$3=1,Q12&gt;0),ABS(Q12),0)</f>
        <v>0</v>
      </c>
      <c r="AA12" s="25">
        <f>IF(OR('Men''s Epée'!$A$3=1,R12&gt;0),ABS(R12),0)</f>
        <v>0</v>
      </c>
      <c r="AB12" s="25">
        <f>IF(OR('Men''s Epée'!$A$3=1,S12&gt;0),ABS(S12),0)</f>
        <v>0</v>
      </c>
      <c r="AD12" s="12">
        <f>IF('Men''s Epée'!$U$3=TRUE,I12,0)</f>
        <v>0</v>
      </c>
      <c r="AE12" s="12">
        <f>IF('Men''s Epée'!$V$3=TRUE,K12,0)</f>
        <v>0</v>
      </c>
      <c r="AF12" s="12">
        <f>IF('Men''s Epée'!$W$3=TRUE,M12,0)</f>
        <v>0</v>
      </c>
      <c r="AG12" s="12">
        <f>IF('Men''s Epée'!$X$3=TRUE,O12,0)</f>
        <v>0</v>
      </c>
      <c r="AH12" s="26">
        <f t="shared" si="7"/>
        <v>0</v>
      </c>
      <c r="AI12" s="26">
        <f t="shared" si="7"/>
        <v>0</v>
      </c>
      <c r="AJ12" s="26">
        <f t="shared" si="7"/>
        <v>0</v>
      </c>
      <c r="AK12" s="26">
        <f t="shared" si="7"/>
        <v>0</v>
      </c>
      <c r="AL12" s="12">
        <f t="shared" si="6"/>
        <v>0</v>
      </c>
    </row>
    <row r="13" spans="1:38" ht="13.5">
      <c r="A13" s="16" t="str">
        <f t="shared" si="0"/>
        <v>10T</v>
      </c>
      <c r="B13" s="16">
        <f t="shared" si="1"/>
      </c>
      <c r="C13" s="17" t="s">
        <v>223</v>
      </c>
      <c r="D13" s="18">
        <v>1978</v>
      </c>
      <c r="E13" s="19">
        <f>ROUND(F13+IF('Men''s Epée'!$A$3=1,G13,0)+LARGE($U13:$AB13,1)+LARGE($U13:$AB13,2),0)</f>
        <v>1340</v>
      </c>
      <c r="F13" s="20"/>
      <c r="G13" s="21"/>
      <c r="H13" s="21">
        <v>17</v>
      </c>
      <c r="I13" s="22">
        <f>IF(OR('Men''s Epée'!$A$3=1,'Men''s Epée'!$U$3=TRUE),IF(OR(H13&gt;=49,ISNUMBER(H13)=FALSE),0,VLOOKUP(H13,PointTable,I$3,TRUE)),0)</f>
        <v>415</v>
      </c>
      <c r="J13" s="21">
        <v>21</v>
      </c>
      <c r="K13" s="22">
        <f>IF(OR('Men''s Epée'!$A$3=1,'Men''s Epée'!$V$3=TRUE),IF(OR(J13&gt;=49,ISNUMBER(J13)=FALSE),0,VLOOKUP(J13,PointTable,K$3,TRUE)),0)</f>
        <v>395</v>
      </c>
      <c r="L13" s="21">
        <v>2</v>
      </c>
      <c r="M13" s="22">
        <f>IF(OR('Men''s Epée'!$A$3=1,'Men''s Epée'!$W$3=TRUE),IF(OR(L13&gt;=49,ISNUMBER(L13)=FALSE),0,VLOOKUP(L13,PointTable,M$3,TRUE)),0)</f>
        <v>925</v>
      </c>
      <c r="N13" s="21" t="s">
        <v>8</v>
      </c>
      <c r="O13" s="22">
        <f>IF(OR('Men''s Epée'!$A$3=1,'Men''s Epée'!$X$3=TRUE),IF(OR(N13&gt;=49,ISNUMBER(N13)=FALSE),0,VLOOKUP(N13,PointTable,O$3,TRUE)),0)</f>
        <v>0</v>
      </c>
      <c r="P13" s="23"/>
      <c r="Q13" s="23"/>
      <c r="R13" s="23"/>
      <c r="S13" s="24"/>
      <c r="U13" s="25">
        <f t="shared" si="2"/>
        <v>415</v>
      </c>
      <c r="V13" s="25">
        <f t="shared" si="3"/>
        <v>395</v>
      </c>
      <c r="W13" s="25">
        <f t="shared" si="4"/>
        <v>925</v>
      </c>
      <c r="X13" s="25">
        <f t="shared" si="5"/>
        <v>0</v>
      </c>
      <c r="Y13" s="25">
        <f>IF(OR('Men''s Epée'!$A$3=1,P13&gt;0),ABS(P13),0)</f>
        <v>0</v>
      </c>
      <c r="Z13" s="25">
        <f>IF(OR('Men''s Epée'!$A$3=1,Q13&gt;0),ABS(Q13),0)</f>
        <v>0</v>
      </c>
      <c r="AA13" s="25">
        <f>IF(OR('Men''s Epée'!$A$3=1,R13&gt;0),ABS(R13),0)</f>
        <v>0</v>
      </c>
      <c r="AB13" s="25">
        <f>IF(OR('Men''s Epée'!$A$3=1,S13&gt;0),ABS(S13),0)</f>
        <v>0</v>
      </c>
      <c r="AD13" s="12">
        <f>IF('Men''s Epée'!$U$3=TRUE,I13,0)</f>
        <v>0</v>
      </c>
      <c r="AE13" s="12">
        <f>IF('Men''s Epée'!$V$3=TRUE,K13,0)</f>
        <v>0</v>
      </c>
      <c r="AF13" s="12">
        <f>IF('Men''s Epée'!$W$3=TRUE,M13,0)</f>
        <v>0</v>
      </c>
      <c r="AG13" s="12">
        <f>IF('Men''s Epée'!$X$3=TRUE,O13,0)</f>
        <v>0</v>
      </c>
      <c r="AH13" s="26">
        <f t="shared" si="7"/>
        <v>0</v>
      </c>
      <c r="AI13" s="26">
        <f t="shared" si="7"/>
        <v>0</v>
      </c>
      <c r="AJ13" s="26">
        <f t="shared" si="7"/>
        <v>0</v>
      </c>
      <c r="AK13" s="26">
        <f t="shared" si="7"/>
        <v>0</v>
      </c>
      <c r="AL13" s="12">
        <f t="shared" si="6"/>
        <v>0</v>
      </c>
    </row>
    <row r="14" spans="1:38" ht="13.5">
      <c r="A14" s="16" t="str">
        <f t="shared" si="0"/>
        <v>10T</v>
      </c>
      <c r="B14" s="16">
        <f t="shared" si="1"/>
      </c>
      <c r="C14" s="17" t="s">
        <v>87</v>
      </c>
      <c r="D14" s="18">
        <v>1980</v>
      </c>
      <c r="E14" s="19">
        <f>ROUND(F14+IF('Men''s Epée'!$A$3=1,G14,0)+LARGE($U14:$AB14,1)+LARGE($U14:$AB14,2),0)</f>
        <v>1340</v>
      </c>
      <c r="F14" s="20"/>
      <c r="G14" s="21"/>
      <c r="H14" s="21">
        <v>26</v>
      </c>
      <c r="I14" s="22">
        <f>IF(OR('Men''s Epée'!$A$3=1,'Men''s Epée'!$U$3=TRUE),IF(OR(H14&gt;=49,ISNUMBER(H14)=FALSE),0,VLOOKUP(H14,PointTable,I$3,TRUE)),0)</f>
        <v>310</v>
      </c>
      <c r="J14" s="21">
        <v>10</v>
      </c>
      <c r="K14" s="22">
        <f>IF(OR('Men''s Epée'!$A$3=1,'Men''s Epée'!$V$3=TRUE),IF(OR(J14&gt;=49,ISNUMBER(J14)=FALSE),0,VLOOKUP(J14,PointTable,K$3,TRUE)),0)</f>
        <v>605</v>
      </c>
      <c r="L14" s="21">
        <v>6</v>
      </c>
      <c r="M14" s="22">
        <f>IF(OR('Men''s Epée'!$A$3=1,'Men''s Epée'!$W$3=TRUE),IF(OR(L14&gt;=49,ISNUMBER(L14)=FALSE),0,VLOOKUP(L14,PointTable,M$3,TRUE)),0)</f>
        <v>735</v>
      </c>
      <c r="N14" s="21" t="s">
        <v>8</v>
      </c>
      <c r="O14" s="22">
        <f>IF(OR('Men''s Epée'!$A$3=1,'Men''s Epée'!$X$3=TRUE),IF(OR(N14&gt;=49,ISNUMBER(N14)=FALSE),0,VLOOKUP(N14,PointTable,O$3,TRUE)),0)</f>
        <v>0</v>
      </c>
      <c r="P14" s="23"/>
      <c r="Q14" s="23"/>
      <c r="R14" s="23"/>
      <c r="S14" s="24"/>
      <c r="U14" s="25">
        <f t="shared" si="2"/>
        <v>310</v>
      </c>
      <c r="V14" s="25">
        <f t="shared" si="3"/>
        <v>605</v>
      </c>
      <c r="W14" s="25">
        <f t="shared" si="4"/>
        <v>735</v>
      </c>
      <c r="X14" s="25">
        <f t="shared" si="5"/>
        <v>0</v>
      </c>
      <c r="Y14" s="25">
        <f>IF(OR('Men''s Epée'!$A$3=1,P14&gt;0),ABS(P14),0)</f>
        <v>0</v>
      </c>
      <c r="Z14" s="25">
        <f>IF(OR('Men''s Epée'!$A$3=1,Q14&gt;0),ABS(Q14),0)</f>
        <v>0</v>
      </c>
      <c r="AA14" s="25">
        <f>IF(OR('Men''s Epée'!$A$3=1,R14&gt;0),ABS(R14),0)</f>
        <v>0</v>
      </c>
      <c r="AB14" s="25">
        <f>IF(OR('Men''s Epée'!$A$3=1,S14&gt;0),ABS(S14),0)</f>
        <v>0</v>
      </c>
      <c r="AD14" s="12">
        <f>IF('Men''s Epée'!$U$3=TRUE,I14,0)</f>
        <v>0</v>
      </c>
      <c r="AE14" s="12">
        <f>IF('Men''s Epée'!$V$3=TRUE,K14,0)</f>
        <v>0</v>
      </c>
      <c r="AF14" s="12">
        <f>IF('Men''s Epée'!$W$3=TRUE,M14,0)</f>
        <v>0</v>
      </c>
      <c r="AG14" s="12">
        <f>IF('Men''s Epée'!$X$3=TRUE,O14,0)</f>
        <v>0</v>
      </c>
      <c r="AH14" s="26">
        <f t="shared" si="7"/>
        <v>0</v>
      </c>
      <c r="AI14" s="26">
        <f t="shared" si="7"/>
        <v>0</v>
      </c>
      <c r="AJ14" s="26">
        <f t="shared" si="7"/>
        <v>0</v>
      </c>
      <c r="AK14" s="26">
        <f t="shared" si="7"/>
        <v>0</v>
      </c>
      <c r="AL14" s="12">
        <f t="shared" si="6"/>
        <v>0</v>
      </c>
    </row>
    <row r="15" spans="1:38" ht="13.5">
      <c r="A15" s="16" t="str">
        <f t="shared" si="0"/>
        <v>12</v>
      </c>
      <c r="B15" s="16" t="str">
        <f t="shared" si="1"/>
        <v>#</v>
      </c>
      <c r="C15" s="17" t="s">
        <v>197</v>
      </c>
      <c r="D15" s="18">
        <v>1983</v>
      </c>
      <c r="E15" s="19">
        <f>ROUND(F15+IF('Men''s Epée'!$A$3=1,G15,0)+LARGE($U15:$AB15,1)+LARGE($U15:$AB15,2),0)</f>
        <v>1325</v>
      </c>
      <c r="F15" s="20"/>
      <c r="G15" s="21"/>
      <c r="H15" s="21">
        <v>7.5</v>
      </c>
      <c r="I15" s="22">
        <f>IF(OR('Men''s Epée'!$A$3=1,'Men''s Epée'!$U$3=TRUE),IF(OR(H15&gt;=49,ISNUMBER(H15)=FALSE),0,VLOOKUP(H15,PointTable,I$3,TRUE)),0)</f>
        <v>705</v>
      </c>
      <c r="J15" s="21">
        <v>9</v>
      </c>
      <c r="K15" s="22">
        <f>IF(OR('Men''s Epée'!$A$3=1,'Men''s Epée'!$V$3=TRUE),IF(OR(J15&gt;=49,ISNUMBER(J15)=FALSE),0,VLOOKUP(J15,PointTable,K$3,TRUE)),0)</f>
        <v>620</v>
      </c>
      <c r="L15" s="21" t="s">
        <v>8</v>
      </c>
      <c r="M15" s="22">
        <f>IF(OR('Men''s Epée'!$A$3=1,'Men''s Epée'!$W$3=TRUE),IF(OR(L15&gt;=49,ISNUMBER(L15)=FALSE),0,VLOOKUP(L15,PointTable,M$3,TRUE)),0)</f>
        <v>0</v>
      </c>
      <c r="N15" s="21">
        <v>16</v>
      </c>
      <c r="O15" s="22">
        <f>IF(OR('Men''s Epée'!$A$3=1,'Men''s Epée'!$X$3=TRUE),IF(OR(N15&gt;=49,ISNUMBER(N15)=FALSE),0,VLOOKUP(N15,PointTable,O$3,TRUE)),0)</f>
        <v>500</v>
      </c>
      <c r="P15" s="23"/>
      <c r="Q15" s="23"/>
      <c r="R15" s="23"/>
      <c r="S15" s="24"/>
      <c r="U15" s="25">
        <f t="shared" si="2"/>
        <v>705</v>
      </c>
      <c r="V15" s="25">
        <f t="shared" si="3"/>
        <v>620</v>
      </c>
      <c r="W15" s="25">
        <f t="shared" si="4"/>
        <v>0</v>
      </c>
      <c r="X15" s="25">
        <f t="shared" si="5"/>
        <v>500</v>
      </c>
      <c r="Y15" s="25">
        <f>IF(OR('Men''s Epée'!$A$3=1,P15&gt;0),ABS(P15),0)</f>
        <v>0</v>
      </c>
      <c r="Z15" s="25">
        <f>IF(OR('Men''s Epée'!$A$3=1,Q15&gt;0),ABS(Q15),0)</f>
        <v>0</v>
      </c>
      <c r="AA15" s="25">
        <f>IF(OR('Men''s Epée'!$A$3=1,R15&gt;0),ABS(R15),0)</f>
        <v>0</v>
      </c>
      <c r="AB15" s="25">
        <f>IF(OR('Men''s Epée'!$A$3=1,S15&gt;0),ABS(S15),0)</f>
        <v>0</v>
      </c>
      <c r="AD15" s="12">
        <f>IF('Men''s Epée'!$U$3=TRUE,I15,0)</f>
        <v>0</v>
      </c>
      <c r="AE15" s="12">
        <f>IF('Men''s Epée'!$V$3=TRUE,K15,0)</f>
        <v>0</v>
      </c>
      <c r="AF15" s="12">
        <f>IF('Men''s Epée'!$W$3=TRUE,M15,0)</f>
        <v>0</v>
      </c>
      <c r="AG15" s="12">
        <f>IF('Men''s Epée'!$X$3=TRUE,O15,0)</f>
        <v>0</v>
      </c>
      <c r="AH15" s="26">
        <f t="shared" si="7"/>
        <v>0</v>
      </c>
      <c r="AI15" s="26">
        <f t="shared" si="7"/>
        <v>0</v>
      </c>
      <c r="AJ15" s="26">
        <f t="shared" si="7"/>
        <v>0</v>
      </c>
      <c r="AK15" s="26">
        <f t="shared" si="7"/>
        <v>0</v>
      </c>
      <c r="AL15" s="12">
        <f t="shared" si="6"/>
        <v>0</v>
      </c>
    </row>
    <row r="16" spans="1:38" ht="13.5">
      <c r="A16" s="16" t="str">
        <f t="shared" si="0"/>
        <v>13</v>
      </c>
      <c r="B16" s="16" t="str">
        <f t="shared" si="1"/>
        <v>#</v>
      </c>
      <c r="C16" s="17" t="s">
        <v>212</v>
      </c>
      <c r="D16" s="18">
        <v>1984</v>
      </c>
      <c r="E16" s="19">
        <f>ROUND(F16+IF('Men''s Epée'!$A$3=1,G16,0)+LARGE($U16:$AB16,1)+LARGE($U16:$AB16,2),0)</f>
        <v>1320</v>
      </c>
      <c r="F16" s="20"/>
      <c r="G16" s="21"/>
      <c r="H16" s="21">
        <v>16</v>
      </c>
      <c r="I16" s="22">
        <f>IF(OR('Men''s Epée'!$A$3=1,'Men''s Epée'!$U$3=TRUE),IF(OR(H16&gt;=49,ISNUMBER(H16)=FALSE),0,VLOOKUP(H16,PointTable,I$3,TRUE)),0)</f>
        <v>480</v>
      </c>
      <c r="J16" s="21">
        <v>38</v>
      </c>
      <c r="K16" s="22">
        <f>IF(OR('Men''s Epée'!$A$3=1,'Men''s Epée'!$V$3=TRUE),IF(OR(J16&gt;=49,ISNUMBER(J16)=FALSE),0,VLOOKUP(J16,PointTable,K$3,TRUE)),0)</f>
        <v>250</v>
      </c>
      <c r="L16" s="21">
        <v>3</v>
      </c>
      <c r="M16" s="22">
        <f>IF(OR('Men''s Epée'!$A$3=1,'Men''s Epée'!$W$3=TRUE),IF(OR(L16&gt;=49,ISNUMBER(L16)=FALSE),0,VLOOKUP(L16,PointTable,M$3,TRUE)),0)</f>
        <v>840</v>
      </c>
      <c r="N16" s="21">
        <v>17</v>
      </c>
      <c r="O16" s="22">
        <f>IF(OR('Men''s Epée'!$A$3=1,'Men''s Epée'!$X$3=TRUE),IF(OR(N16&gt;=49,ISNUMBER(N16)=FALSE),0,VLOOKUP(N16,PointTable,O$3,TRUE)),0)</f>
        <v>350</v>
      </c>
      <c r="P16" s="23"/>
      <c r="Q16" s="23"/>
      <c r="R16" s="23"/>
      <c r="S16" s="24"/>
      <c r="U16" s="25">
        <f t="shared" si="2"/>
        <v>480</v>
      </c>
      <c r="V16" s="25">
        <f t="shared" si="3"/>
        <v>250</v>
      </c>
      <c r="W16" s="25">
        <f t="shared" si="4"/>
        <v>840</v>
      </c>
      <c r="X16" s="25">
        <f t="shared" si="5"/>
        <v>350</v>
      </c>
      <c r="Y16" s="25">
        <f>IF(OR('Men''s Epée'!$A$3=1,P16&gt;0),ABS(P16),0)</f>
        <v>0</v>
      </c>
      <c r="Z16" s="25">
        <f>IF(OR('Men''s Epée'!$A$3=1,Q16&gt;0),ABS(Q16),0)</f>
        <v>0</v>
      </c>
      <c r="AA16" s="25">
        <f>IF(OR('Men''s Epée'!$A$3=1,R16&gt;0),ABS(R16),0)</f>
        <v>0</v>
      </c>
      <c r="AB16" s="25">
        <f>IF(OR('Men''s Epée'!$A$3=1,S16&gt;0),ABS(S16),0)</f>
        <v>0</v>
      </c>
      <c r="AD16" s="12">
        <f>IF('Men''s Epée'!$U$3=TRUE,I16,0)</f>
        <v>0</v>
      </c>
      <c r="AE16" s="12">
        <f>IF('Men''s Epée'!$V$3=TRUE,K16,0)</f>
        <v>0</v>
      </c>
      <c r="AF16" s="12">
        <f>IF('Men''s Epée'!$W$3=TRUE,M16,0)</f>
        <v>0</v>
      </c>
      <c r="AG16" s="12">
        <f>IF('Men''s Epée'!$X$3=TRUE,O16,0)</f>
        <v>0</v>
      </c>
      <c r="AH16" s="26">
        <f t="shared" si="7"/>
        <v>0</v>
      </c>
      <c r="AI16" s="26">
        <f t="shared" si="7"/>
        <v>0</v>
      </c>
      <c r="AJ16" s="26">
        <f t="shared" si="7"/>
        <v>0</v>
      </c>
      <c r="AK16" s="26">
        <f t="shared" si="7"/>
        <v>0</v>
      </c>
      <c r="AL16" s="12">
        <f t="shared" si="6"/>
        <v>0</v>
      </c>
    </row>
    <row r="17" spans="1:38" ht="13.5">
      <c r="A17" s="16" t="str">
        <f t="shared" si="0"/>
        <v>14</v>
      </c>
      <c r="B17" s="16">
        <f t="shared" si="1"/>
      </c>
      <c r="C17" s="17" t="s">
        <v>72</v>
      </c>
      <c r="D17" s="18">
        <v>1974</v>
      </c>
      <c r="E17" s="19">
        <f>ROUND(F17+IF('Men''s Epée'!$A$3=1,G17,0)+LARGE($U17:$AB17,1)+LARGE($U17:$AB17,2),0)</f>
        <v>1286</v>
      </c>
      <c r="F17" s="20"/>
      <c r="G17" s="21"/>
      <c r="H17" s="21">
        <v>33</v>
      </c>
      <c r="I17" s="22">
        <f>IF(OR('Men''s Epée'!$A$3=1,'Men''s Epée'!$U$3=TRUE),IF(OR(H17&gt;=49,ISNUMBER(H17)=FALSE),0,VLOOKUP(H17,PointTable,I$3,TRUE)),0)</f>
        <v>275</v>
      </c>
      <c r="J17" s="21" t="s">
        <v>8</v>
      </c>
      <c r="K17" s="22">
        <f>IF(OR('Men''s Epée'!$A$3=1,'Men''s Epée'!$V$3=TRUE),IF(OR(J17&gt;=49,ISNUMBER(J17)=FALSE),0,VLOOKUP(J17,PointTable,K$3,TRUE)),0)</f>
        <v>0</v>
      </c>
      <c r="L17" s="21">
        <v>5</v>
      </c>
      <c r="M17" s="22">
        <f>IF(OR('Men''s Epée'!$A$3=1,'Men''s Epée'!$W$3=TRUE),IF(OR(L17&gt;=49,ISNUMBER(L17)=FALSE),0,VLOOKUP(L17,PointTable,M$3,TRUE)),0)</f>
        <v>755</v>
      </c>
      <c r="N17" s="21">
        <v>11</v>
      </c>
      <c r="O17" s="22">
        <f>IF(OR('Men''s Epée'!$A$3=1,'Men''s Epée'!$X$3=TRUE),IF(OR(N17&gt;=49,ISNUMBER(N17)=FALSE),0,VLOOKUP(N17,PointTable,O$3,TRUE)),0)</f>
        <v>531</v>
      </c>
      <c r="P17" s="23"/>
      <c r="Q17" s="23"/>
      <c r="R17" s="23"/>
      <c r="S17" s="24"/>
      <c r="U17" s="25">
        <f t="shared" si="2"/>
        <v>275</v>
      </c>
      <c r="V17" s="25">
        <f t="shared" si="3"/>
        <v>0</v>
      </c>
      <c r="W17" s="25">
        <f t="shared" si="4"/>
        <v>755</v>
      </c>
      <c r="X17" s="25">
        <f t="shared" si="5"/>
        <v>531</v>
      </c>
      <c r="Y17" s="25">
        <f>IF(OR('Men''s Epée'!$A$3=1,P17&gt;0),ABS(P17),0)</f>
        <v>0</v>
      </c>
      <c r="Z17" s="25">
        <f>IF(OR('Men''s Epée'!$A$3=1,Q17&gt;0),ABS(Q17),0)</f>
        <v>0</v>
      </c>
      <c r="AA17" s="25">
        <f>IF(OR('Men''s Epée'!$A$3=1,R17&gt;0),ABS(R17),0)</f>
        <v>0</v>
      </c>
      <c r="AB17" s="25">
        <f>IF(OR('Men''s Epée'!$A$3=1,S17&gt;0),ABS(S17),0)</f>
        <v>0</v>
      </c>
      <c r="AD17" s="12">
        <f>IF('Men''s Epée'!$U$3=TRUE,I17,0)</f>
        <v>0</v>
      </c>
      <c r="AE17" s="12">
        <f>IF('Men''s Epée'!$V$3=TRUE,K17,0)</f>
        <v>0</v>
      </c>
      <c r="AF17" s="12">
        <f>IF('Men''s Epée'!$W$3=TRUE,M17,0)</f>
        <v>0</v>
      </c>
      <c r="AG17" s="12">
        <f>IF('Men''s Epée'!$X$3=TRUE,O17,0)</f>
        <v>0</v>
      </c>
      <c r="AH17" s="26">
        <f t="shared" si="7"/>
        <v>0</v>
      </c>
      <c r="AI17" s="26">
        <f t="shared" si="7"/>
        <v>0</v>
      </c>
      <c r="AJ17" s="26">
        <f t="shared" si="7"/>
        <v>0</v>
      </c>
      <c r="AK17" s="26">
        <f t="shared" si="7"/>
        <v>0</v>
      </c>
      <c r="AL17" s="12">
        <f t="shared" si="6"/>
        <v>0</v>
      </c>
    </row>
    <row r="18" spans="1:38" ht="13.5">
      <c r="A18" s="16" t="str">
        <f t="shared" si="0"/>
        <v>15</v>
      </c>
      <c r="B18" s="16">
        <f t="shared" si="1"/>
      </c>
      <c r="C18" s="17" t="s">
        <v>85</v>
      </c>
      <c r="D18" s="18">
        <v>1978</v>
      </c>
      <c r="E18" s="19">
        <f>ROUND(F18+IF('Men''s Epée'!$A$3=1,G18,0)+LARGE($U18:$AB18,1)+LARGE($U18:$AB18,2),0)</f>
        <v>1270</v>
      </c>
      <c r="F18" s="20"/>
      <c r="G18" s="21"/>
      <c r="H18" s="21">
        <v>22</v>
      </c>
      <c r="I18" s="22">
        <f>IF(OR('Men''s Epée'!$A$3=1,'Men''s Epée'!$U$3=TRUE),IF(OR(H18&gt;=49,ISNUMBER(H18)=FALSE),0,VLOOKUP(H18,PointTable,I$3,TRUE)),0)</f>
        <v>390</v>
      </c>
      <c r="J18" s="21">
        <v>18</v>
      </c>
      <c r="K18" s="22">
        <f>IF(OR('Men''s Epée'!$A$3=1,'Men''s Epée'!$V$3=TRUE),IF(OR(J18&gt;=49,ISNUMBER(J18)=FALSE),0,VLOOKUP(J18,PointTable,K$3,TRUE)),0)</f>
        <v>410</v>
      </c>
      <c r="L18" s="21">
        <v>12</v>
      </c>
      <c r="M18" s="22">
        <f>IF(OR('Men''s Epée'!$A$3=1,'Men''s Epée'!$W$3=TRUE),IF(OR(L18&gt;=49,ISNUMBER(L18)=FALSE),0,VLOOKUP(L18,PointTable,M$3,TRUE)),0)</f>
        <v>575</v>
      </c>
      <c r="N18" s="21">
        <v>6</v>
      </c>
      <c r="O18" s="22">
        <f>IF(OR('Men''s Epée'!$A$3=1,'Men''s Epée'!$X$3=TRUE),IF(OR(N18&gt;=49,ISNUMBER(N18)=FALSE),0,VLOOKUP(N18,PointTable,O$3,TRUE)),0)</f>
        <v>695</v>
      </c>
      <c r="P18" s="23"/>
      <c r="Q18" s="23"/>
      <c r="R18" s="23"/>
      <c r="S18" s="24"/>
      <c r="U18" s="25">
        <f t="shared" si="2"/>
        <v>390</v>
      </c>
      <c r="V18" s="25">
        <f t="shared" si="3"/>
        <v>410</v>
      </c>
      <c r="W18" s="25">
        <f t="shared" si="4"/>
        <v>575</v>
      </c>
      <c r="X18" s="25">
        <f t="shared" si="5"/>
        <v>695</v>
      </c>
      <c r="Y18" s="25">
        <f>IF(OR('Men''s Epée'!$A$3=1,P18&gt;0),ABS(P18),0)</f>
        <v>0</v>
      </c>
      <c r="Z18" s="25">
        <f>IF(OR('Men''s Epée'!$A$3=1,Q18&gt;0),ABS(Q18),0)</f>
        <v>0</v>
      </c>
      <c r="AA18" s="25">
        <f>IF(OR('Men''s Epée'!$A$3=1,R18&gt;0),ABS(R18),0)</f>
        <v>0</v>
      </c>
      <c r="AB18" s="25">
        <f>IF(OR('Men''s Epée'!$A$3=1,S18&gt;0),ABS(S18),0)</f>
        <v>0</v>
      </c>
      <c r="AD18" s="12">
        <f>IF('Men''s Epée'!$U$3=TRUE,I18,0)</f>
        <v>0</v>
      </c>
      <c r="AE18" s="12">
        <f>IF('Men''s Epée'!$V$3=TRUE,K18,0)</f>
        <v>0</v>
      </c>
      <c r="AF18" s="12">
        <f>IF('Men''s Epée'!$W$3=TRUE,M18,0)</f>
        <v>0</v>
      </c>
      <c r="AG18" s="12">
        <f>IF('Men''s Epée'!$X$3=TRUE,O18,0)</f>
        <v>0</v>
      </c>
      <c r="AH18" s="26">
        <f t="shared" si="7"/>
        <v>0</v>
      </c>
      <c r="AI18" s="26">
        <f t="shared" si="7"/>
        <v>0</v>
      </c>
      <c r="AJ18" s="26">
        <f t="shared" si="7"/>
        <v>0</v>
      </c>
      <c r="AK18" s="26">
        <f t="shared" si="7"/>
        <v>0</v>
      </c>
      <c r="AL18" s="12">
        <f t="shared" si="6"/>
        <v>0</v>
      </c>
    </row>
    <row r="19" spans="1:38" ht="13.5">
      <c r="A19" s="16" t="str">
        <f t="shared" si="0"/>
        <v>16</v>
      </c>
      <c r="B19" s="16">
        <f t="shared" si="1"/>
      </c>
      <c r="C19" s="17" t="s">
        <v>73</v>
      </c>
      <c r="D19" s="18">
        <v>1955</v>
      </c>
      <c r="E19" s="19">
        <f>ROUND(F19+IF('Men''s Epée'!$A$3=1,G19,0)+LARGE($U19:$AB19,1)+LARGE($U19:$AB19,2),0)</f>
        <v>1248</v>
      </c>
      <c r="F19" s="20"/>
      <c r="G19" s="21"/>
      <c r="H19" s="21">
        <v>13</v>
      </c>
      <c r="I19" s="22">
        <f>IF(OR('Men''s Epée'!$A$3=1,'Men''s Epée'!$U$3=TRUE),IF(OR(H19&gt;=49,ISNUMBER(H19)=FALSE),0,VLOOKUP(H19,PointTable,I$3,TRUE)),0)</f>
        <v>525</v>
      </c>
      <c r="J19" s="21">
        <v>7</v>
      </c>
      <c r="K19" s="22">
        <f>IF(OR('Men''s Epée'!$A$3=1,'Men''s Epée'!$V$3=TRUE),IF(OR(J19&gt;=49,ISNUMBER(J19)=FALSE),0,VLOOKUP(J19,PointTable,K$3,TRUE)),0)</f>
        <v>715</v>
      </c>
      <c r="L19" s="21" t="s">
        <v>8</v>
      </c>
      <c r="M19" s="22">
        <f>IF(OR('Men''s Epée'!$A$3=1,'Men''s Epée'!$W$3=TRUE),IF(OR(L19&gt;=49,ISNUMBER(L19)=FALSE),0,VLOOKUP(L19,PointTable,M$3,TRUE)),0)</f>
        <v>0</v>
      </c>
      <c r="N19" s="21">
        <v>10</v>
      </c>
      <c r="O19" s="22">
        <f>IF(OR('Men''s Epée'!$A$3=1,'Men''s Epée'!$X$3=TRUE),IF(OR(N19&gt;=49,ISNUMBER(N19)=FALSE),0,VLOOKUP(N19,PointTable,O$3,TRUE)),0)</f>
        <v>533</v>
      </c>
      <c r="P19" s="23"/>
      <c r="Q19" s="23"/>
      <c r="R19" s="23"/>
      <c r="S19" s="24"/>
      <c r="U19" s="25">
        <f t="shared" si="2"/>
        <v>525</v>
      </c>
      <c r="V19" s="25">
        <f t="shared" si="3"/>
        <v>715</v>
      </c>
      <c r="W19" s="25">
        <f t="shared" si="4"/>
        <v>0</v>
      </c>
      <c r="X19" s="25">
        <f t="shared" si="5"/>
        <v>533</v>
      </c>
      <c r="Y19" s="25">
        <f>IF(OR('Men''s Epée'!$A$3=1,P19&gt;0),ABS(P19),0)</f>
        <v>0</v>
      </c>
      <c r="Z19" s="25">
        <f>IF(OR('Men''s Epée'!$A$3=1,Q19&gt;0),ABS(Q19),0)</f>
        <v>0</v>
      </c>
      <c r="AA19" s="25">
        <f>IF(OR('Men''s Epée'!$A$3=1,R19&gt;0),ABS(R19),0)</f>
        <v>0</v>
      </c>
      <c r="AB19" s="25">
        <f>IF(OR('Men''s Epée'!$A$3=1,S19&gt;0),ABS(S19),0)</f>
        <v>0</v>
      </c>
      <c r="AD19" s="12">
        <f>IF('Men''s Epée'!$U$3=TRUE,I19,0)</f>
        <v>0</v>
      </c>
      <c r="AE19" s="12">
        <f>IF('Men''s Epée'!$V$3=TRUE,K19,0)</f>
        <v>0</v>
      </c>
      <c r="AF19" s="12">
        <f>IF('Men''s Epée'!$W$3=TRUE,M19,0)</f>
        <v>0</v>
      </c>
      <c r="AG19" s="12">
        <f>IF('Men''s Epée'!$X$3=TRUE,O19,0)</f>
        <v>0</v>
      </c>
      <c r="AH19" s="26">
        <f t="shared" si="7"/>
        <v>0</v>
      </c>
      <c r="AI19" s="26">
        <f t="shared" si="7"/>
        <v>0</v>
      </c>
      <c r="AJ19" s="26">
        <f t="shared" si="7"/>
        <v>0</v>
      </c>
      <c r="AK19" s="26">
        <f t="shared" si="7"/>
        <v>0</v>
      </c>
      <c r="AL19" s="12">
        <f t="shared" si="6"/>
        <v>0</v>
      </c>
    </row>
    <row r="20" spans="1:38" ht="13.5">
      <c r="A20" s="16" t="str">
        <f t="shared" si="0"/>
        <v>17</v>
      </c>
      <c r="B20" s="16">
        <f t="shared" si="1"/>
      </c>
      <c r="C20" s="27" t="s">
        <v>74</v>
      </c>
      <c r="D20" s="18">
        <v>1980</v>
      </c>
      <c r="E20" s="19">
        <f>ROUND(F20+IF('Men''s Epée'!$A$3=1,G20,0)+LARGE($U20:$AB20,1)+LARGE($U20:$AB20,2),0)</f>
        <v>1208</v>
      </c>
      <c r="F20" s="20"/>
      <c r="G20" s="21"/>
      <c r="H20" s="21">
        <v>7.5</v>
      </c>
      <c r="I20" s="22">
        <f>IF(OR('Men''s Epée'!$A$3=1,'Men''s Epée'!$U$3=TRUE),IF(OR(H20&gt;=49,ISNUMBER(H20)=FALSE),0,VLOOKUP(H20,PointTable,I$3,TRUE)),0)</f>
        <v>705</v>
      </c>
      <c r="J20" s="21">
        <v>14.5</v>
      </c>
      <c r="K20" s="22">
        <f>IF(OR('Men''s Epée'!$A$3=1,'Men''s Epée'!$V$3=TRUE),IF(OR(J20&gt;=49,ISNUMBER(J20)=FALSE),0,VLOOKUP(J20,PointTable,K$3,TRUE)),0)</f>
        <v>502.5</v>
      </c>
      <c r="L20" s="21" t="s">
        <v>8</v>
      </c>
      <c r="M20" s="22">
        <f>IF(OR('Men''s Epée'!$A$3=1,'Men''s Epée'!$W$3=TRUE),IF(OR(L20&gt;=49,ISNUMBER(L20)=FALSE),0,VLOOKUP(L20,PointTable,M$3,TRUE)),0)</f>
        <v>0</v>
      </c>
      <c r="N20" s="21" t="s">
        <v>8</v>
      </c>
      <c r="O20" s="22">
        <f>IF(OR('Men''s Epée'!$A$3=1,'Men''s Epée'!$X$3=TRUE),IF(OR(N20&gt;=49,ISNUMBER(N20)=FALSE),0,VLOOKUP(N20,PointTable,O$3,TRUE)),0)</f>
        <v>0</v>
      </c>
      <c r="P20" s="23"/>
      <c r="Q20" s="23"/>
      <c r="R20" s="23"/>
      <c r="S20" s="24"/>
      <c r="U20" s="25">
        <f t="shared" si="2"/>
        <v>705</v>
      </c>
      <c r="V20" s="25">
        <f t="shared" si="3"/>
        <v>502.5</v>
      </c>
      <c r="W20" s="25">
        <f t="shared" si="4"/>
        <v>0</v>
      </c>
      <c r="X20" s="25">
        <f t="shared" si="5"/>
        <v>0</v>
      </c>
      <c r="Y20" s="25">
        <f>IF(OR('Men''s Epée'!$A$3=1,P20&gt;0),ABS(P20),0)</f>
        <v>0</v>
      </c>
      <c r="Z20" s="25">
        <f>IF(OR('Men''s Epée'!$A$3=1,Q20&gt;0),ABS(Q20),0)</f>
        <v>0</v>
      </c>
      <c r="AA20" s="25">
        <f>IF(OR('Men''s Epée'!$A$3=1,R20&gt;0),ABS(R20),0)</f>
        <v>0</v>
      </c>
      <c r="AB20" s="25">
        <f>IF(OR('Men''s Epée'!$A$3=1,S20&gt;0),ABS(S20),0)</f>
        <v>0</v>
      </c>
      <c r="AD20" s="12">
        <f>IF('Men''s Epée'!$U$3=TRUE,I20,0)</f>
        <v>0</v>
      </c>
      <c r="AE20" s="12">
        <f>IF('Men''s Epée'!$V$3=TRUE,K20,0)</f>
        <v>0</v>
      </c>
      <c r="AF20" s="12">
        <f>IF('Men''s Epée'!$W$3=TRUE,M20,0)</f>
        <v>0</v>
      </c>
      <c r="AG20" s="12">
        <f>IF('Men''s Epée'!$X$3=TRUE,O20,0)</f>
        <v>0</v>
      </c>
      <c r="AH20" s="26">
        <f t="shared" si="7"/>
        <v>0</v>
      </c>
      <c r="AI20" s="26">
        <f t="shared" si="7"/>
        <v>0</v>
      </c>
      <c r="AJ20" s="26">
        <f t="shared" si="7"/>
        <v>0</v>
      </c>
      <c r="AK20" s="26">
        <f t="shared" si="7"/>
        <v>0</v>
      </c>
      <c r="AL20" s="12">
        <f t="shared" si="6"/>
        <v>0</v>
      </c>
    </row>
    <row r="21" spans="1:38" ht="13.5">
      <c r="A21" s="16" t="str">
        <f t="shared" si="0"/>
        <v>18</v>
      </c>
      <c r="B21" s="16" t="str">
        <f t="shared" si="1"/>
        <v>#</v>
      </c>
      <c r="C21" s="17" t="s">
        <v>198</v>
      </c>
      <c r="D21" s="18">
        <v>1981</v>
      </c>
      <c r="E21" s="19">
        <f>ROUND(F21+IF('Men''s Epée'!$A$3=1,G21,0)+LARGE($U21:$AB21,1)+LARGE($U21:$AB21,2),0)</f>
        <v>1176</v>
      </c>
      <c r="F21" s="20"/>
      <c r="G21" s="21"/>
      <c r="H21" s="21" t="s">
        <v>8</v>
      </c>
      <c r="I21" s="22">
        <f>IF(OR('Men''s Epée'!$A$3=1,'Men''s Epée'!$U$3=TRUE),IF(OR(H21&gt;=49,ISNUMBER(H21)=FALSE),0,VLOOKUP(H21,PointTable,I$3,TRUE)),0)</f>
        <v>0</v>
      </c>
      <c r="J21" s="21">
        <v>34</v>
      </c>
      <c r="K21" s="22">
        <f>IF(OR('Men''s Epée'!$A$3=1,'Men''s Epée'!$V$3=TRUE),IF(OR(J21&gt;=49,ISNUMBER(J21)=FALSE),0,VLOOKUP(J21,PointTable,K$3,TRUE)),0)</f>
        <v>270</v>
      </c>
      <c r="L21" s="21">
        <v>3</v>
      </c>
      <c r="M21" s="22">
        <f>IF(OR('Men''s Epée'!$A$3=1,'Men''s Epée'!$W$3=TRUE),IF(OR(L21&gt;=49,ISNUMBER(L21)=FALSE),0,VLOOKUP(L21,PointTable,M$3,TRUE)),0)</f>
        <v>840</v>
      </c>
      <c r="N21" s="21">
        <v>24</v>
      </c>
      <c r="O21" s="22">
        <f>IF(OR('Men''s Epée'!$A$3=1,'Men''s Epée'!$X$3=TRUE),IF(OR(N21&gt;=49,ISNUMBER(N21)=FALSE),0,VLOOKUP(N21,PointTable,O$3,TRUE)),0)</f>
        <v>336</v>
      </c>
      <c r="P21" s="23"/>
      <c r="Q21" s="23"/>
      <c r="R21" s="23"/>
      <c r="S21" s="24"/>
      <c r="U21" s="25">
        <f t="shared" si="2"/>
        <v>0</v>
      </c>
      <c r="V21" s="25">
        <f t="shared" si="3"/>
        <v>270</v>
      </c>
      <c r="W21" s="25">
        <f t="shared" si="4"/>
        <v>840</v>
      </c>
      <c r="X21" s="25">
        <f t="shared" si="5"/>
        <v>336</v>
      </c>
      <c r="Y21" s="25">
        <f>IF(OR('Men''s Epée'!$A$3=1,P21&gt;0),ABS(P21),0)</f>
        <v>0</v>
      </c>
      <c r="Z21" s="25">
        <f>IF(OR('Men''s Epée'!$A$3=1,Q21&gt;0),ABS(Q21),0)</f>
        <v>0</v>
      </c>
      <c r="AA21" s="25">
        <f>IF(OR('Men''s Epée'!$A$3=1,R21&gt;0),ABS(R21),0)</f>
        <v>0</v>
      </c>
      <c r="AB21" s="25">
        <f>IF(OR('Men''s Epée'!$A$3=1,S21&gt;0),ABS(S21),0)</f>
        <v>0</v>
      </c>
      <c r="AD21" s="12">
        <f>IF('Men''s Epée'!$U$3=TRUE,I21,0)</f>
        <v>0</v>
      </c>
      <c r="AE21" s="12">
        <f>IF('Men''s Epée'!$V$3=TRUE,K21,0)</f>
        <v>0</v>
      </c>
      <c r="AF21" s="12">
        <f>IF('Men''s Epée'!$W$3=TRUE,M21,0)</f>
        <v>0</v>
      </c>
      <c r="AG21" s="12">
        <f>IF('Men''s Epée'!$X$3=TRUE,O21,0)</f>
        <v>0</v>
      </c>
      <c r="AH21" s="26">
        <f t="shared" si="7"/>
        <v>0</v>
      </c>
      <c r="AI21" s="26">
        <f t="shared" si="7"/>
        <v>0</v>
      </c>
      <c r="AJ21" s="26">
        <f t="shared" si="7"/>
        <v>0</v>
      </c>
      <c r="AK21" s="26">
        <f t="shared" si="7"/>
        <v>0</v>
      </c>
      <c r="AL21" s="12">
        <f t="shared" si="6"/>
        <v>0</v>
      </c>
    </row>
    <row r="22" spans="1:38" ht="13.5">
      <c r="A22" s="16" t="str">
        <f t="shared" si="0"/>
        <v>19</v>
      </c>
      <c r="B22" s="16" t="str">
        <f t="shared" si="1"/>
        <v>#</v>
      </c>
      <c r="C22" s="17" t="s">
        <v>306</v>
      </c>
      <c r="D22" s="18">
        <v>1984</v>
      </c>
      <c r="E22" s="19">
        <f>ROUND(F22+IF('Men''s Epée'!$A$3=1,G22,0)+LARGE($U22:$AB22,1)+LARGE($U22:$AB22,2),0)</f>
        <v>1100</v>
      </c>
      <c r="F22" s="20"/>
      <c r="G22" s="21"/>
      <c r="H22" s="21">
        <v>23</v>
      </c>
      <c r="I22" s="22">
        <f>IF(OR('Men''s Epée'!$A$3=1,'Men''s Epée'!$U$3=TRUE),IF(OR(H22&gt;=49,ISNUMBER(H22)=FALSE),0,VLOOKUP(H22,PointTable,I$3,TRUE)),0)</f>
        <v>385</v>
      </c>
      <c r="J22" s="21">
        <v>30.5</v>
      </c>
      <c r="K22" s="22">
        <f>IF(OR('Men''s Epée'!$A$3=1,'Men''s Epée'!$V$3=TRUE),IF(OR(J22&gt;=49,ISNUMBER(J22)=FALSE),0,VLOOKUP(J22,PointTable,K$3,TRUE)),0)</f>
        <v>287.5</v>
      </c>
      <c r="L22" s="21">
        <v>7</v>
      </c>
      <c r="M22" s="22">
        <f>IF(OR('Men''s Epée'!$A$3=1,'Men''s Epée'!$W$3=TRUE),IF(OR(L22&gt;=49,ISNUMBER(L22)=FALSE),0,VLOOKUP(L22,PointTable,M$3,TRUE)),0)</f>
        <v>715</v>
      </c>
      <c r="N22" s="21">
        <v>27</v>
      </c>
      <c r="O22" s="22">
        <f>IF(OR('Men''s Epée'!$A$3=1,'Men''s Epée'!$X$3=TRUE),IF(OR(N22&gt;=49,ISNUMBER(N22)=FALSE),0,VLOOKUP(N22,PointTable,O$3,TRUE)),0)</f>
        <v>285</v>
      </c>
      <c r="P22" s="23"/>
      <c r="Q22" s="23"/>
      <c r="R22" s="23"/>
      <c r="S22" s="24"/>
      <c r="U22" s="25">
        <f t="shared" si="2"/>
        <v>385</v>
      </c>
      <c r="V22" s="25">
        <f t="shared" si="3"/>
        <v>287.5</v>
      </c>
      <c r="W22" s="25">
        <f t="shared" si="4"/>
        <v>715</v>
      </c>
      <c r="X22" s="25">
        <f t="shared" si="5"/>
        <v>285</v>
      </c>
      <c r="Y22" s="25">
        <f>IF(OR('Men''s Epée'!$A$3=1,P22&gt;0),ABS(P22),0)</f>
        <v>0</v>
      </c>
      <c r="Z22" s="25">
        <f>IF(OR('Men''s Epée'!$A$3=1,Q22&gt;0),ABS(Q22),0)</f>
        <v>0</v>
      </c>
      <c r="AA22" s="25">
        <f>IF(OR('Men''s Epée'!$A$3=1,R22&gt;0),ABS(R22),0)</f>
        <v>0</v>
      </c>
      <c r="AB22" s="25">
        <f>IF(OR('Men''s Epée'!$A$3=1,S22&gt;0),ABS(S22),0)</f>
        <v>0</v>
      </c>
      <c r="AD22" s="12">
        <f>IF('Men''s Epée'!$U$3=TRUE,I22,0)</f>
        <v>0</v>
      </c>
      <c r="AE22" s="12">
        <f>IF('Men''s Epée'!$V$3=TRUE,K22,0)</f>
        <v>0</v>
      </c>
      <c r="AF22" s="12">
        <f>IF('Men''s Epée'!$W$3=TRUE,M22,0)</f>
        <v>0</v>
      </c>
      <c r="AG22" s="12">
        <f>IF('Men''s Epée'!$X$3=TRUE,O22,0)</f>
        <v>0</v>
      </c>
      <c r="AH22" s="26">
        <f t="shared" si="7"/>
        <v>0</v>
      </c>
      <c r="AI22" s="26">
        <f t="shared" si="7"/>
        <v>0</v>
      </c>
      <c r="AJ22" s="26">
        <f t="shared" si="7"/>
        <v>0</v>
      </c>
      <c r="AK22" s="26">
        <f t="shared" si="7"/>
        <v>0</v>
      </c>
      <c r="AL22" s="12">
        <f t="shared" si="6"/>
        <v>0</v>
      </c>
    </row>
    <row r="23" spans="1:38" ht="13.5">
      <c r="A23" s="16" t="str">
        <f t="shared" si="0"/>
        <v>20</v>
      </c>
      <c r="B23" s="16" t="str">
        <f t="shared" si="1"/>
        <v>#</v>
      </c>
      <c r="C23" s="17" t="s">
        <v>75</v>
      </c>
      <c r="D23" s="18">
        <v>1983</v>
      </c>
      <c r="E23" s="19">
        <f>ROUND(F23+IF('Men''s Epée'!$A$3=1,G23,0)+LARGE($U23:$AB23,1)+LARGE($U23:$AB23,2),0)</f>
        <v>1094</v>
      </c>
      <c r="F23" s="20"/>
      <c r="G23" s="21"/>
      <c r="H23" s="21">
        <v>11</v>
      </c>
      <c r="I23" s="22">
        <f>IF(OR('Men''s Epée'!$A$3=1,'Men''s Epée'!$U$3=TRUE),IF(OR(H23&gt;=49,ISNUMBER(H23)=FALSE),0,VLOOKUP(H23,PointTable,I$3,TRUE)),0)</f>
        <v>590</v>
      </c>
      <c r="J23" s="21">
        <v>25</v>
      </c>
      <c r="K23" s="22">
        <f>IF(OR('Men''s Epée'!$A$3=1,'Men''s Epée'!$V$3=TRUE),IF(OR(J23&gt;=49,ISNUMBER(J23)=FALSE),0,VLOOKUP(J23,PointTable,K$3,TRUE)),0)</f>
        <v>315</v>
      </c>
      <c r="L23" s="21" t="s">
        <v>8</v>
      </c>
      <c r="M23" s="22">
        <f>IF(OR('Men''s Epée'!$A$3=1,'Men''s Epée'!$W$3=TRUE),IF(OR(L23&gt;=49,ISNUMBER(L23)=FALSE),0,VLOOKUP(L23,PointTable,M$3,TRUE)),0)</f>
        <v>0</v>
      </c>
      <c r="N23" s="21">
        <v>14</v>
      </c>
      <c r="O23" s="22">
        <f>IF(OR('Men''s Epée'!$A$3=1,'Men''s Epée'!$X$3=TRUE),IF(OR(N23&gt;=49,ISNUMBER(N23)=FALSE),0,VLOOKUP(N23,PointTable,O$3,TRUE)),0)</f>
        <v>504</v>
      </c>
      <c r="P23" s="23"/>
      <c r="Q23" s="23"/>
      <c r="R23" s="23"/>
      <c r="S23" s="24"/>
      <c r="U23" s="25">
        <f t="shared" si="2"/>
        <v>590</v>
      </c>
      <c r="V23" s="25">
        <f t="shared" si="3"/>
        <v>315</v>
      </c>
      <c r="W23" s="25">
        <f t="shared" si="4"/>
        <v>0</v>
      </c>
      <c r="X23" s="25">
        <f t="shared" si="5"/>
        <v>504</v>
      </c>
      <c r="Y23" s="25">
        <f>IF(OR('Men''s Epée'!$A$3=1,P23&gt;0),ABS(P23),0)</f>
        <v>0</v>
      </c>
      <c r="Z23" s="25">
        <f>IF(OR('Men''s Epée'!$A$3=1,Q23&gt;0),ABS(Q23),0)</f>
        <v>0</v>
      </c>
      <c r="AA23" s="25">
        <f>IF(OR('Men''s Epée'!$A$3=1,R23&gt;0),ABS(R23),0)</f>
        <v>0</v>
      </c>
      <c r="AB23" s="25">
        <f>IF(OR('Men''s Epée'!$A$3=1,S23&gt;0),ABS(S23),0)</f>
        <v>0</v>
      </c>
      <c r="AD23" s="12">
        <f>IF('Men''s Epée'!$U$3=TRUE,I23,0)</f>
        <v>0</v>
      </c>
      <c r="AE23" s="12">
        <f>IF('Men''s Epée'!$V$3=TRUE,K23,0)</f>
        <v>0</v>
      </c>
      <c r="AF23" s="12">
        <f>IF('Men''s Epée'!$W$3=TRUE,M23,0)</f>
        <v>0</v>
      </c>
      <c r="AG23" s="12">
        <f>IF('Men''s Epée'!$X$3=TRUE,O23,0)</f>
        <v>0</v>
      </c>
      <c r="AH23" s="26">
        <f t="shared" si="7"/>
        <v>0</v>
      </c>
      <c r="AI23" s="26">
        <f t="shared" si="7"/>
        <v>0</v>
      </c>
      <c r="AJ23" s="26">
        <f t="shared" si="7"/>
        <v>0</v>
      </c>
      <c r="AK23" s="26">
        <f t="shared" si="7"/>
        <v>0</v>
      </c>
      <c r="AL23" s="12">
        <f t="shared" si="6"/>
        <v>0</v>
      </c>
    </row>
    <row r="24" spans="1:38" ht="13.5">
      <c r="A24" s="16" t="str">
        <f t="shared" si="0"/>
        <v>21T</v>
      </c>
      <c r="B24" s="16">
        <f t="shared" si="1"/>
      </c>
      <c r="C24" s="17" t="s">
        <v>69</v>
      </c>
      <c r="D24" s="18">
        <v>1976</v>
      </c>
      <c r="E24" s="19">
        <f>ROUND(F24+IF('Men''s Epée'!$A$3=1,G24,0)+LARGE($U24:$AB24,1)+LARGE($U24:$AB24,2),0)</f>
        <v>1085</v>
      </c>
      <c r="F24" s="20"/>
      <c r="G24" s="21"/>
      <c r="H24" s="21">
        <v>15</v>
      </c>
      <c r="I24" s="22">
        <f>IF(OR('Men''s Epée'!$A$3=1,'Men''s Epée'!$U$3=TRUE),IF(OR(H24&gt;=49,ISNUMBER(H24)=FALSE),0,VLOOKUP(H24,PointTable,I$3,TRUE)),0)</f>
        <v>495</v>
      </c>
      <c r="J24" s="21">
        <v>11</v>
      </c>
      <c r="K24" s="22">
        <f>IF(OR('Men''s Epée'!$A$3=1,'Men''s Epée'!$V$3=TRUE),IF(OR(J24&gt;=49,ISNUMBER(J24)=FALSE),0,VLOOKUP(J24,PointTable,K$3,TRUE)),0)</f>
        <v>590</v>
      </c>
      <c r="L24" s="21" t="s">
        <v>8</v>
      </c>
      <c r="M24" s="22">
        <f>IF(OR('Men''s Epée'!$A$3=1,'Men''s Epée'!$W$3=TRUE),IF(OR(L24&gt;=49,ISNUMBER(L24)=FALSE),0,VLOOKUP(L24,PointTable,M$3,TRUE)),0)</f>
        <v>0</v>
      </c>
      <c r="N24" s="21">
        <v>18</v>
      </c>
      <c r="O24" s="22">
        <f>IF(OR('Men''s Epée'!$A$3=1,'Men''s Epée'!$X$3=TRUE),IF(OR(N24&gt;=49,ISNUMBER(N24)=FALSE),0,VLOOKUP(N24,PointTable,O$3,TRUE)),0)</f>
        <v>348</v>
      </c>
      <c r="P24" s="23"/>
      <c r="Q24" s="23"/>
      <c r="R24" s="23"/>
      <c r="S24" s="24"/>
      <c r="U24" s="25">
        <f t="shared" si="2"/>
        <v>495</v>
      </c>
      <c r="V24" s="25">
        <f t="shared" si="3"/>
        <v>590</v>
      </c>
      <c r="W24" s="25">
        <f t="shared" si="4"/>
        <v>0</v>
      </c>
      <c r="X24" s="25">
        <f t="shared" si="5"/>
        <v>348</v>
      </c>
      <c r="Y24" s="25">
        <f>IF(OR('Men''s Epée'!$A$3=1,P24&gt;0),ABS(P24),0)</f>
        <v>0</v>
      </c>
      <c r="Z24" s="25">
        <f>IF(OR('Men''s Epée'!$A$3=1,Q24&gt;0),ABS(Q24),0)</f>
        <v>0</v>
      </c>
      <c r="AA24" s="25">
        <f>IF(OR('Men''s Epée'!$A$3=1,R24&gt;0),ABS(R24),0)</f>
        <v>0</v>
      </c>
      <c r="AB24" s="25">
        <f>IF(OR('Men''s Epée'!$A$3=1,S24&gt;0),ABS(S24),0)</f>
        <v>0</v>
      </c>
      <c r="AD24" s="12">
        <f>IF('Men''s Epée'!$U$3=TRUE,I24,0)</f>
        <v>0</v>
      </c>
      <c r="AE24" s="12">
        <f>IF('Men''s Epée'!$V$3=TRUE,K24,0)</f>
        <v>0</v>
      </c>
      <c r="AF24" s="12">
        <f>IF('Men''s Epée'!$W$3=TRUE,M24,0)</f>
        <v>0</v>
      </c>
      <c r="AG24" s="12">
        <f>IF('Men''s Epée'!$X$3=TRUE,O24,0)</f>
        <v>0</v>
      </c>
      <c r="AH24" s="26">
        <f t="shared" si="7"/>
        <v>0</v>
      </c>
      <c r="AI24" s="26">
        <f t="shared" si="7"/>
        <v>0</v>
      </c>
      <c r="AJ24" s="26">
        <f t="shared" si="7"/>
        <v>0</v>
      </c>
      <c r="AK24" s="26">
        <f t="shared" si="7"/>
        <v>0</v>
      </c>
      <c r="AL24" s="12">
        <f t="shared" si="6"/>
        <v>0</v>
      </c>
    </row>
    <row r="25" spans="1:38" ht="13.5">
      <c r="A25" s="16" t="str">
        <f t="shared" si="0"/>
        <v>21T</v>
      </c>
      <c r="B25" s="16" t="str">
        <f t="shared" si="1"/>
        <v>#</v>
      </c>
      <c r="C25" s="17" t="s">
        <v>76</v>
      </c>
      <c r="D25" s="18">
        <v>1981</v>
      </c>
      <c r="E25" s="19">
        <f>ROUND(F25+IF('Men''s Epée'!$A$3=1,G25,0)+LARGE($U25:$AB25,1)+LARGE($U25:$AB25,2),0)</f>
        <v>1085</v>
      </c>
      <c r="F25" s="20"/>
      <c r="G25" s="21"/>
      <c r="H25" s="21" t="s">
        <v>8</v>
      </c>
      <c r="I25" s="22">
        <f>IF(OR('Men''s Epée'!$A$3=1,'Men''s Epée'!$U$3=TRUE),IF(OR(H25&gt;=49,ISNUMBER(H25)=FALSE),0,VLOOKUP(H25,PointTable,I$3,TRUE)),0)</f>
        <v>0</v>
      </c>
      <c r="J25" s="21">
        <v>16</v>
      </c>
      <c r="K25" s="22">
        <f>IF(OR('Men''s Epée'!$A$3=1,'Men''s Epée'!$V$3=TRUE),IF(OR(J25&gt;=49,ISNUMBER(J25)=FALSE),0,VLOOKUP(J25,PointTable,K$3,TRUE)),0)</f>
        <v>480</v>
      </c>
      <c r="L25" s="21">
        <v>10</v>
      </c>
      <c r="M25" s="22">
        <f>IF(OR('Men''s Epée'!$A$3=1,'Men''s Epée'!$W$3=TRUE),IF(OR(L25&gt;=49,ISNUMBER(L25)=FALSE),0,VLOOKUP(L25,PointTable,M$3,TRUE)),0)</f>
        <v>605</v>
      </c>
      <c r="N25" s="21">
        <v>21</v>
      </c>
      <c r="O25" s="22">
        <f>IF(OR('Men''s Epée'!$A$3=1,'Men''s Epée'!$X$3=TRUE),IF(OR(N25&gt;=49,ISNUMBER(N25)=FALSE),0,VLOOKUP(N25,PointTable,O$3,TRUE)),0)</f>
        <v>342</v>
      </c>
      <c r="P25" s="23"/>
      <c r="Q25" s="23"/>
      <c r="R25" s="23"/>
      <c r="S25" s="24"/>
      <c r="U25" s="25">
        <f t="shared" si="2"/>
        <v>0</v>
      </c>
      <c r="V25" s="25">
        <f t="shared" si="3"/>
        <v>480</v>
      </c>
      <c r="W25" s="25">
        <f t="shared" si="4"/>
        <v>605</v>
      </c>
      <c r="X25" s="25">
        <f t="shared" si="5"/>
        <v>342</v>
      </c>
      <c r="Y25" s="25">
        <f>IF(OR('Men''s Epée'!$A$3=1,P25&gt;0),ABS(P25),0)</f>
        <v>0</v>
      </c>
      <c r="Z25" s="25">
        <f>IF(OR('Men''s Epée'!$A$3=1,Q25&gt;0),ABS(Q25),0)</f>
        <v>0</v>
      </c>
      <c r="AA25" s="25">
        <f>IF(OR('Men''s Epée'!$A$3=1,R25&gt;0),ABS(R25),0)</f>
        <v>0</v>
      </c>
      <c r="AB25" s="25">
        <f>IF(OR('Men''s Epée'!$A$3=1,S25&gt;0),ABS(S25),0)</f>
        <v>0</v>
      </c>
      <c r="AD25" s="12">
        <f>IF('Men''s Epée'!$U$3=TRUE,I25,0)</f>
        <v>0</v>
      </c>
      <c r="AE25" s="12">
        <f>IF('Men''s Epée'!$V$3=TRUE,K25,0)</f>
        <v>0</v>
      </c>
      <c r="AF25" s="12">
        <f>IF('Men''s Epée'!$W$3=TRUE,M25,0)</f>
        <v>0</v>
      </c>
      <c r="AG25" s="12">
        <f>IF('Men''s Epée'!$X$3=TRUE,O25,0)</f>
        <v>0</v>
      </c>
      <c r="AH25" s="26">
        <f t="shared" si="7"/>
        <v>0</v>
      </c>
      <c r="AI25" s="26">
        <f t="shared" si="7"/>
        <v>0</v>
      </c>
      <c r="AJ25" s="26">
        <f t="shared" si="7"/>
        <v>0</v>
      </c>
      <c r="AK25" s="26">
        <f t="shared" si="7"/>
        <v>0</v>
      </c>
      <c r="AL25" s="12">
        <f t="shared" si="6"/>
        <v>0</v>
      </c>
    </row>
    <row r="26" spans="1:38" ht="13.5">
      <c r="A26" s="16" t="str">
        <f t="shared" si="0"/>
        <v>23</v>
      </c>
      <c r="B26" s="16" t="str">
        <f t="shared" si="1"/>
        <v>#</v>
      </c>
      <c r="C26" s="17" t="s">
        <v>79</v>
      </c>
      <c r="D26" s="18">
        <v>1982</v>
      </c>
      <c r="E26" s="19">
        <f>ROUND(F26+IF('Men''s Epée'!$A$3=1,G26,0)+LARGE($U26:$AB26,1)+LARGE($U26:$AB26,2),0)</f>
        <v>1035</v>
      </c>
      <c r="F26" s="20"/>
      <c r="G26" s="21"/>
      <c r="H26" s="21">
        <v>14</v>
      </c>
      <c r="I26" s="22">
        <f>IF(OR('Men''s Epée'!$A$3=1,'Men''s Epée'!$U$3=TRUE),IF(OR(H26&gt;=49,ISNUMBER(H26)=FALSE),0,VLOOKUP(H26,PointTable,I$3,TRUE)),0)</f>
        <v>510</v>
      </c>
      <c r="J26" s="21">
        <v>27</v>
      </c>
      <c r="K26" s="22">
        <f>IF(OR('Men''s Epée'!$A$3=1,'Men''s Epée'!$V$3=TRUE),IF(OR(J26&gt;=49,ISNUMBER(J26)=FALSE),0,VLOOKUP(J26,PointTable,K$3,TRUE)),0)</f>
        <v>305</v>
      </c>
      <c r="L26" s="21">
        <v>13</v>
      </c>
      <c r="M26" s="22">
        <f>IF(OR('Men''s Epée'!$A$3=1,'Men''s Epée'!$W$3=TRUE),IF(OR(L26&gt;=49,ISNUMBER(L26)=FALSE),0,VLOOKUP(L26,PointTable,M$3,TRUE)),0)</f>
        <v>525</v>
      </c>
      <c r="N26" s="21" t="s">
        <v>8</v>
      </c>
      <c r="O26" s="22">
        <f>IF(OR('Men''s Epée'!$A$3=1,'Men''s Epée'!$X$3=TRUE),IF(OR(N26&gt;=49,ISNUMBER(N26)=FALSE),0,VLOOKUP(N26,PointTable,O$3,TRUE)),0)</f>
        <v>0</v>
      </c>
      <c r="P26" s="23"/>
      <c r="Q26" s="23"/>
      <c r="R26" s="23"/>
      <c r="S26" s="24"/>
      <c r="U26" s="25">
        <f t="shared" si="2"/>
        <v>510</v>
      </c>
      <c r="V26" s="25">
        <f t="shared" si="3"/>
        <v>305</v>
      </c>
      <c r="W26" s="25">
        <f t="shared" si="4"/>
        <v>525</v>
      </c>
      <c r="X26" s="25">
        <f t="shared" si="5"/>
        <v>0</v>
      </c>
      <c r="Y26" s="25">
        <f>IF(OR('Men''s Epée'!$A$3=1,P26&gt;0),ABS(P26),0)</f>
        <v>0</v>
      </c>
      <c r="Z26" s="25">
        <f>IF(OR('Men''s Epée'!$A$3=1,Q26&gt;0),ABS(Q26),0)</f>
        <v>0</v>
      </c>
      <c r="AA26" s="25">
        <f>IF(OR('Men''s Epée'!$A$3=1,R26&gt;0),ABS(R26),0)</f>
        <v>0</v>
      </c>
      <c r="AB26" s="25">
        <f>IF(OR('Men''s Epée'!$A$3=1,S26&gt;0),ABS(S26),0)</f>
        <v>0</v>
      </c>
      <c r="AD26" s="12">
        <f>IF('Men''s Epée'!$U$3=TRUE,I26,0)</f>
        <v>0</v>
      </c>
      <c r="AE26" s="12">
        <f>IF('Men''s Epée'!$V$3=TRUE,K26,0)</f>
        <v>0</v>
      </c>
      <c r="AF26" s="12">
        <f>IF('Men''s Epée'!$W$3=TRUE,M26,0)</f>
        <v>0</v>
      </c>
      <c r="AG26" s="12">
        <f>IF('Men''s Epée'!$X$3=TRUE,O26,0)</f>
        <v>0</v>
      </c>
      <c r="AH26" s="26">
        <f t="shared" si="7"/>
        <v>0</v>
      </c>
      <c r="AI26" s="26">
        <f t="shared" si="7"/>
        <v>0</v>
      </c>
      <c r="AJ26" s="26">
        <f t="shared" si="7"/>
        <v>0</v>
      </c>
      <c r="AK26" s="26">
        <f t="shared" si="7"/>
        <v>0</v>
      </c>
      <c r="AL26" s="12">
        <f t="shared" si="6"/>
        <v>0</v>
      </c>
    </row>
    <row r="27" spans="1:38" ht="13.5">
      <c r="A27" s="16" t="str">
        <f t="shared" si="0"/>
        <v>24</v>
      </c>
      <c r="B27" s="16" t="str">
        <f t="shared" si="1"/>
        <v>#</v>
      </c>
      <c r="C27" s="17" t="s">
        <v>181</v>
      </c>
      <c r="D27" s="18">
        <v>1981</v>
      </c>
      <c r="E27" s="19">
        <f>ROUND(F27+IF('Men''s Epée'!$A$3=1,G27,0)+LARGE($U27:$AB27,1)+LARGE($U27:$AB27,2),0)</f>
        <v>995</v>
      </c>
      <c r="F27" s="20"/>
      <c r="G27" s="21"/>
      <c r="H27" s="21">
        <v>19</v>
      </c>
      <c r="I27" s="22">
        <f>IF(OR('Men''s Epée'!$A$3=1,'Men''s Epée'!$U$3=TRUE),IF(OR(H27&gt;=49,ISNUMBER(H27)=FALSE),0,VLOOKUP(H27,PointTable,I$3,TRUE)),0)</f>
        <v>405</v>
      </c>
      <c r="J27" s="21" t="s">
        <v>8</v>
      </c>
      <c r="K27" s="22">
        <f>IF(OR('Men''s Epée'!$A$3=1,'Men''s Epée'!$V$3=TRUE),IF(OR(J27&gt;=49,ISNUMBER(J27)=FALSE),0,VLOOKUP(J27,PointTable,K$3,TRUE)),0)</f>
        <v>0</v>
      </c>
      <c r="L27" s="21">
        <v>11</v>
      </c>
      <c r="M27" s="22">
        <f>IF(OR('Men''s Epée'!$A$3=1,'Men''s Epée'!$W$3=TRUE),IF(OR(L27&gt;=49,ISNUMBER(L27)=FALSE),0,VLOOKUP(L27,PointTable,M$3,TRUE)),0)</f>
        <v>590</v>
      </c>
      <c r="N27" s="21" t="s">
        <v>8</v>
      </c>
      <c r="O27" s="22">
        <f>IF(OR('Men''s Epée'!$A$3=1,'Men''s Epée'!$X$3=TRUE),IF(OR(N27&gt;=49,ISNUMBER(N27)=FALSE),0,VLOOKUP(N27,PointTable,O$3,TRUE)),0)</f>
        <v>0</v>
      </c>
      <c r="P27" s="23"/>
      <c r="Q27" s="23"/>
      <c r="R27" s="23"/>
      <c r="S27" s="24"/>
      <c r="U27" s="25">
        <f>I27</f>
        <v>405</v>
      </c>
      <c r="V27" s="25">
        <f>K27</f>
        <v>0</v>
      </c>
      <c r="W27" s="25">
        <f>M27</f>
        <v>590</v>
      </c>
      <c r="X27" s="25">
        <f>O27</f>
        <v>0</v>
      </c>
      <c r="Y27" s="25">
        <f>IF(OR('Men''s Epée'!$A$3=1,P27&gt;0),ABS(P27),0)</f>
        <v>0</v>
      </c>
      <c r="Z27" s="25">
        <f>IF(OR('Men''s Epée'!$A$3=1,Q27&gt;0),ABS(Q27),0)</f>
        <v>0</v>
      </c>
      <c r="AA27" s="25">
        <f>IF(OR('Men''s Epée'!$A$3=1,R27&gt;0),ABS(R27),0)</f>
        <v>0</v>
      </c>
      <c r="AB27" s="25">
        <f>IF(OR('Men''s Epée'!$A$3=1,S27&gt;0),ABS(S27),0)</f>
        <v>0</v>
      </c>
      <c r="AD27" s="12">
        <f>IF('Men''s Epée'!$U$3=TRUE,I27,0)</f>
        <v>0</v>
      </c>
      <c r="AE27" s="12">
        <f>IF('Men''s Epée'!$V$3=TRUE,K27,0)</f>
        <v>0</v>
      </c>
      <c r="AF27" s="12">
        <f>IF('Men''s Epée'!$W$3=TRUE,M27,0)</f>
        <v>0</v>
      </c>
      <c r="AG27" s="12">
        <f>IF('Men''s Epée'!$X$3=TRUE,O27,0)</f>
        <v>0</v>
      </c>
      <c r="AH27" s="26">
        <f>MAX(P27,0)</f>
        <v>0</v>
      </c>
      <c r="AI27" s="26">
        <f>MAX(Q27,0)</f>
        <v>0</v>
      </c>
      <c r="AJ27" s="26">
        <f>MAX(R27,0)</f>
        <v>0</v>
      </c>
      <c r="AK27" s="26">
        <f>MAX(S27,0)</f>
        <v>0</v>
      </c>
      <c r="AL27" s="12">
        <f t="shared" si="6"/>
        <v>0</v>
      </c>
    </row>
    <row r="28" spans="1:38" ht="13.5">
      <c r="A28" s="16" t="str">
        <f t="shared" si="0"/>
        <v>25</v>
      </c>
      <c r="B28" s="16" t="str">
        <f t="shared" si="1"/>
        <v>#</v>
      </c>
      <c r="C28" s="17" t="s">
        <v>209</v>
      </c>
      <c r="D28" s="18">
        <v>1984</v>
      </c>
      <c r="E28" s="19">
        <f>ROUND(F28+IF('Men''s Epée'!$A$3=1,G28,0)+LARGE($U28:$AB28,1)+LARGE($U28:$AB28,2),0)</f>
        <v>982</v>
      </c>
      <c r="F28" s="20"/>
      <c r="G28" s="21"/>
      <c r="H28" s="21">
        <v>40</v>
      </c>
      <c r="I28" s="22">
        <f>IF(OR('Men''s Epée'!$A$3=1,'Men''s Epée'!$U$3=TRUE),IF(OR(H28&gt;=49,ISNUMBER(H28)=FALSE),0,VLOOKUP(H28,PointTable,I$3,TRUE)),0)</f>
        <v>240</v>
      </c>
      <c r="J28" s="21" t="s">
        <v>8</v>
      </c>
      <c r="K28" s="22">
        <f>IF(OR('Men''s Epée'!$A$3=1,'Men''s Epée'!$V$3=TRUE),IF(OR(J28&gt;=49,ISNUMBER(J28)=FALSE),0,VLOOKUP(J28,PointTable,K$3,TRUE)),0)</f>
        <v>0</v>
      </c>
      <c r="L28" s="21">
        <v>8</v>
      </c>
      <c r="M28" s="22">
        <f>IF(OR('Men''s Epée'!$A$3=1,'Men''s Epée'!$W$3=TRUE),IF(OR(L28&gt;=49,ISNUMBER(L28)=FALSE),0,VLOOKUP(L28,PointTable,M$3,TRUE)),0)</f>
        <v>695</v>
      </c>
      <c r="N28" s="21">
        <v>26</v>
      </c>
      <c r="O28" s="22">
        <f>IF(OR('Men''s Epée'!$A$3=1,'Men''s Epée'!$X$3=TRUE),IF(OR(N28&gt;=49,ISNUMBER(N28)=FALSE),0,VLOOKUP(N28,PointTable,O$3,TRUE)),0)</f>
        <v>287</v>
      </c>
      <c r="P28" s="23"/>
      <c r="Q28" s="23"/>
      <c r="R28" s="23"/>
      <c r="S28" s="24"/>
      <c r="U28" s="25">
        <f aca="true" t="shared" si="8" ref="U28:U35">I28</f>
        <v>240</v>
      </c>
      <c r="V28" s="25">
        <f aca="true" t="shared" si="9" ref="V28:V35">K28</f>
        <v>0</v>
      </c>
      <c r="W28" s="25">
        <f aca="true" t="shared" si="10" ref="W28:W35">M28</f>
        <v>695</v>
      </c>
      <c r="X28" s="25">
        <f aca="true" t="shared" si="11" ref="X28:X35">O28</f>
        <v>287</v>
      </c>
      <c r="Y28" s="25">
        <f>IF(OR('Men''s Epée'!$A$3=1,P28&gt;0),ABS(P28),0)</f>
        <v>0</v>
      </c>
      <c r="Z28" s="25">
        <f>IF(OR('Men''s Epée'!$A$3=1,Q28&gt;0),ABS(Q28),0)</f>
        <v>0</v>
      </c>
      <c r="AA28" s="25">
        <f>IF(OR('Men''s Epée'!$A$3=1,R28&gt;0),ABS(R28),0)</f>
        <v>0</v>
      </c>
      <c r="AB28" s="25">
        <f>IF(OR('Men''s Epée'!$A$3=1,S28&gt;0),ABS(S28),0)</f>
        <v>0</v>
      </c>
      <c r="AD28" s="12">
        <f>IF('Men''s Epée'!$U$3=TRUE,I28,0)</f>
        <v>0</v>
      </c>
      <c r="AE28" s="12">
        <f>IF('Men''s Epée'!$V$3=TRUE,K28,0)</f>
        <v>0</v>
      </c>
      <c r="AF28" s="12">
        <f>IF('Men''s Epée'!$W$3=TRUE,M28,0)</f>
        <v>0</v>
      </c>
      <c r="AG28" s="12">
        <f>IF('Men''s Epée'!$X$3=TRUE,O28,0)</f>
        <v>0</v>
      </c>
      <c r="AH28" s="26">
        <f aca="true" t="shared" si="12" ref="AH28:AH35">MAX(P28,0)</f>
        <v>0</v>
      </c>
      <c r="AI28" s="26">
        <f aca="true" t="shared" si="13" ref="AI28:AI35">MAX(Q28,0)</f>
        <v>0</v>
      </c>
      <c r="AJ28" s="26">
        <f aca="true" t="shared" si="14" ref="AJ28:AJ35">MAX(R28,0)</f>
        <v>0</v>
      </c>
      <c r="AK28" s="26">
        <f aca="true" t="shared" si="15" ref="AK28:AK35">MAX(S28,0)</f>
        <v>0</v>
      </c>
      <c r="AL28" s="12">
        <f t="shared" si="6"/>
        <v>0</v>
      </c>
    </row>
    <row r="29" spans="1:38" ht="13.5">
      <c r="A29" s="16" t="str">
        <f t="shared" si="0"/>
        <v>26</v>
      </c>
      <c r="B29" s="16" t="str">
        <f t="shared" si="1"/>
        <v>#</v>
      </c>
      <c r="C29" s="17" t="s">
        <v>82</v>
      </c>
      <c r="D29" s="18">
        <v>1981</v>
      </c>
      <c r="E29" s="19">
        <f>ROUND(F29+IF('Men''s Epée'!$A$3=1,G29,0)+LARGE($U29:$AB29,1)+LARGE($U29:$AB29,2),0)</f>
        <v>950</v>
      </c>
      <c r="F29" s="20"/>
      <c r="G29" s="21"/>
      <c r="H29" s="21" t="s">
        <v>8</v>
      </c>
      <c r="I29" s="22">
        <f>IF(OR('Men''s Epée'!$A$3=1,'Men''s Epée'!$U$3=TRUE),IF(OR(H29&gt;=49,ISNUMBER(H29)=FALSE),0,VLOOKUP(H29,PointTable,I$3,TRUE)),0)</f>
        <v>0</v>
      </c>
      <c r="J29" s="21">
        <v>36</v>
      </c>
      <c r="K29" s="22">
        <f>IF(OR('Men''s Epée'!$A$3=1,'Men''s Epée'!$V$3=TRUE),IF(OR(J29&gt;=49,ISNUMBER(J29)=FALSE),0,VLOOKUP(J29,PointTable,K$3,TRUE)),0)</f>
        <v>260</v>
      </c>
      <c r="L29" s="21" t="s">
        <v>8</v>
      </c>
      <c r="M29" s="22">
        <f>IF(OR('Men''s Epée'!$A$3=1,'Men''s Epée'!$W$3=TRUE),IF(OR(L29&gt;=49,ISNUMBER(L29)=FALSE),0,VLOOKUP(L29,PointTable,M$3,TRUE)),0)</f>
        <v>0</v>
      </c>
      <c r="N29" s="21">
        <v>7</v>
      </c>
      <c r="O29" s="22">
        <f>IF(OR('Men''s Epée'!$A$3=1,'Men''s Epée'!$X$3=TRUE),IF(OR(N29&gt;=49,ISNUMBER(N29)=FALSE),0,VLOOKUP(N29,PointTable,O$3,TRUE)),0)</f>
        <v>690</v>
      </c>
      <c r="P29" s="23"/>
      <c r="Q29" s="23"/>
      <c r="R29" s="23"/>
      <c r="S29" s="24"/>
      <c r="U29" s="25">
        <f t="shared" si="8"/>
        <v>0</v>
      </c>
      <c r="V29" s="25">
        <f t="shared" si="9"/>
        <v>260</v>
      </c>
      <c r="W29" s="25">
        <f t="shared" si="10"/>
        <v>0</v>
      </c>
      <c r="X29" s="25">
        <f t="shared" si="11"/>
        <v>690</v>
      </c>
      <c r="Y29" s="25">
        <f>IF(OR('Men''s Epée'!$A$3=1,P29&gt;0),ABS(P29),0)</f>
        <v>0</v>
      </c>
      <c r="Z29" s="25">
        <f>IF(OR('Men''s Epée'!$A$3=1,Q29&gt;0),ABS(Q29),0)</f>
        <v>0</v>
      </c>
      <c r="AA29" s="25">
        <f>IF(OR('Men''s Epée'!$A$3=1,R29&gt;0),ABS(R29),0)</f>
        <v>0</v>
      </c>
      <c r="AB29" s="25">
        <f>IF(OR('Men''s Epée'!$A$3=1,S29&gt;0),ABS(S29),0)</f>
        <v>0</v>
      </c>
      <c r="AD29" s="12">
        <f>IF('Men''s Epée'!$U$3=TRUE,I29,0)</f>
        <v>0</v>
      </c>
      <c r="AE29" s="12">
        <f>IF('Men''s Epée'!$V$3=TRUE,K29,0)</f>
        <v>0</v>
      </c>
      <c r="AF29" s="12">
        <f>IF('Men''s Epée'!$W$3=TRUE,M29,0)</f>
        <v>0</v>
      </c>
      <c r="AG29" s="12">
        <f>IF('Men''s Epée'!$X$3=TRUE,O29,0)</f>
        <v>0</v>
      </c>
      <c r="AH29" s="26">
        <f t="shared" si="12"/>
        <v>0</v>
      </c>
      <c r="AI29" s="26">
        <f t="shared" si="13"/>
        <v>0</v>
      </c>
      <c r="AJ29" s="26">
        <f t="shared" si="14"/>
        <v>0</v>
      </c>
      <c r="AK29" s="26">
        <f t="shared" si="15"/>
        <v>0</v>
      </c>
      <c r="AL29" s="12">
        <f t="shared" si="6"/>
        <v>0</v>
      </c>
    </row>
    <row r="30" spans="1:38" ht="13.5">
      <c r="A30" s="16" t="str">
        <f t="shared" si="0"/>
        <v>27</v>
      </c>
      <c r="B30" s="16" t="str">
        <f t="shared" si="1"/>
        <v>#</v>
      </c>
      <c r="C30" s="17" t="s">
        <v>305</v>
      </c>
      <c r="D30" s="18">
        <v>1982</v>
      </c>
      <c r="E30" s="19">
        <f>ROUND(F30+IF('Men''s Epée'!$A$3=1,G30,0)+LARGE($U30:$AB30,1)+LARGE($U30:$AB30,2),0)</f>
        <v>919</v>
      </c>
      <c r="F30" s="20"/>
      <c r="G30" s="21"/>
      <c r="H30" s="21">
        <v>12</v>
      </c>
      <c r="I30" s="22">
        <f>IF(OR('Men''s Epée'!$A$3=1,'Men''s Epée'!$U$3=TRUE),IF(OR(H30&gt;=49,ISNUMBER(H30)=FALSE),0,VLOOKUP(H30,PointTable,I$3,TRUE)),0)</f>
        <v>575</v>
      </c>
      <c r="J30" s="21">
        <v>33</v>
      </c>
      <c r="K30" s="22">
        <f>IF(OR('Men''s Epée'!$A$3=1,'Men''s Epée'!$V$3=TRUE),IF(OR(J30&gt;=49,ISNUMBER(J30)=FALSE),0,VLOOKUP(J30,PointTable,K$3,TRUE)),0)</f>
        <v>275</v>
      </c>
      <c r="L30" s="21" t="s">
        <v>8</v>
      </c>
      <c r="M30" s="22">
        <f>IF(OR('Men''s Epée'!$A$3=1,'Men''s Epée'!$W$3=TRUE),IF(OR(L30&gt;=49,ISNUMBER(L30)=FALSE),0,VLOOKUP(L30,PointTable,M$3,TRUE)),0)</f>
        <v>0</v>
      </c>
      <c r="N30" s="21">
        <v>20</v>
      </c>
      <c r="O30" s="22">
        <f>IF(OR('Men''s Epée'!$A$3=1,'Men''s Epée'!$X$3=TRUE),IF(OR(N30&gt;=49,ISNUMBER(N30)=FALSE),0,VLOOKUP(N30,PointTable,O$3,TRUE)),0)</f>
        <v>344</v>
      </c>
      <c r="P30" s="23"/>
      <c r="Q30" s="23"/>
      <c r="R30" s="23"/>
      <c r="S30" s="24"/>
      <c r="U30" s="25">
        <f t="shared" si="8"/>
        <v>575</v>
      </c>
      <c r="V30" s="25">
        <f t="shared" si="9"/>
        <v>275</v>
      </c>
      <c r="W30" s="25">
        <f t="shared" si="10"/>
        <v>0</v>
      </c>
      <c r="X30" s="25">
        <f t="shared" si="11"/>
        <v>344</v>
      </c>
      <c r="Y30" s="25">
        <f>IF(OR('Men''s Epée'!$A$3=1,P30&gt;0),ABS(P30),0)</f>
        <v>0</v>
      </c>
      <c r="Z30" s="25">
        <f>IF(OR('Men''s Epée'!$A$3=1,Q30&gt;0),ABS(Q30),0)</f>
        <v>0</v>
      </c>
      <c r="AA30" s="25">
        <f>IF(OR('Men''s Epée'!$A$3=1,R30&gt;0),ABS(R30),0)</f>
        <v>0</v>
      </c>
      <c r="AB30" s="25">
        <f>IF(OR('Men''s Epée'!$A$3=1,S30&gt;0),ABS(S30),0)</f>
        <v>0</v>
      </c>
      <c r="AD30" s="12">
        <f>IF('Men''s Epée'!$U$3=TRUE,I30,0)</f>
        <v>0</v>
      </c>
      <c r="AE30" s="12">
        <f>IF('Men''s Epée'!$V$3=TRUE,K30,0)</f>
        <v>0</v>
      </c>
      <c r="AF30" s="12">
        <f>IF('Men''s Epée'!$W$3=TRUE,M30,0)</f>
        <v>0</v>
      </c>
      <c r="AG30" s="12">
        <f>IF('Men''s Epée'!$X$3=TRUE,O30,0)</f>
        <v>0</v>
      </c>
      <c r="AH30" s="26">
        <f t="shared" si="12"/>
        <v>0</v>
      </c>
      <c r="AI30" s="26">
        <f t="shared" si="13"/>
        <v>0</v>
      </c>
      <c r="AJ30" s="26">
        <f t="shared" si="14"/>
        <v>0</v>
      </c>
      <c r="AK30" s="26">
        <f t="shared" si="15"/>
        <v>0</v>
      </c>
      <c r="AL30" s="12">
        <f t="shared" si="6"/>
        <v>0</v>
      </c>
    </row>
    <row r="31" spans="1:38" ht="13.5">
      <c r="A31" s="16" t="str">
        <f t="shared" si="0"/>
        <v>28</v>
      </c>
      <c r="B31" s="16">
        <f t="shared" si="1"/>
      </c>
      <c r="C31" s="17" t="s">
        <v>445</v>
      </c>
      <c r="D31" s="18">
        <v>1965</v>
      </c>
      <c r="E31" s="19">
        <f>ROUND(F31+IF('Men''s Epée'!$A$3=1,G31,0)+LARGE($U31:$AB31,1)+LARGE($U31:$AB31,2),0)</f>
        <v>875</v>
      </c>
      <c r="F31" s="20"/>
      <c r="G31" s="21"/>
      <c r="H31" s="21" t="s">
        <v>8</v>
      </c>
      <c r="I31" s="22">
        <f>IF(OR('Men''s Epée'!$A$3=1,'Men''s Epée'!$U$3=TRUE),IF(OR(H31&gt;=49,ISNUMBER(H31)=FALSE),0,VLOOKUP(H31,PointTable,I$3,TRUE)),0)</f>
        <v>0</v>
      </c>
      <c r="J31" s="21">
        <v>24</v>
      </c>
      <c r="K31" s="22">
        <f>IF(OR('Men''s Epée'!$A$3=1,'Men''s Epée'!$V$3=TRUE),IF(OR(J31&gt;=49,ISNUMBER(J31)=FALSE),0,VLOOKUP(J31,PointTable,K$3,TRUE)),0)</f>
        <v>380</v>
      </c>
      <c r="L31" s="21">
        <v>15</v>
      </c>
      <c r="M31" s="22">
        <f>IF(OR('Men''s Epée'!$A$3=1,'Men''s Epée'!$W$3=TRUE),IF(OR(L31&gt;=49,ISNUMBER(L31)=FALSE),0,VLOOKUP(L31,PointTable,M$3,TRUE)),0)</f>
        <v>495</v>
      </c>
      <c r="N31" s="21" t="s">
        <v>8</v>
      </c>
      <c r="O31" s="22">
        <f>IF(OR('Men''s Epée'!$A$3=1,'Men''s Epée'!$X$3=TRUE),IF(OR(N31&gt;=49,ISNUMBER(N31)=FALSE),0,VLOOKUP(N31,PointTable,O$3,TRUE)),0)</f>
        <v>0</v>
      </c>
      <c r="P31" s="23"/>
      <c r="Q31" s="23"/>
      <c r="R31" s="23"/>
      <c r="S31" s="24"/>
      <c r="U31" s="25">
        <f t="shared" si="8"/>
        <v>0</v>
      </c>
      <c r="V31" s="25">
        <f t="shared" si="9"/>
        <v>380</v>
      </c>
      <c r="W31" s="25">
        <f t="shared" si="10"/>
        <v>495</v>
      </c>
      <c r="X31" s="25">
        <f t="shared" si="11"/>
        <v>0</v>
      </c>
      <c r="Y31" s="25">
        <f>IF(OR('Men''s Epée'!$A$3=1,P31&gt;0),ABS(P31),0)</f>
        <v>0</v>
      </c>
      <c r="Z31" s="25">
        <f>IF(OR('Men''s Epée'!$A$3=1,Q31&gt;0),ABS(Q31),0)</f>
        <v>0</v>
      </c>
      <c r="AA31" s="25">
        <f>IF(OR('Men''s Epée'!$A$3=1,R31&gt;0),ABS(R31),0)</f>
        <v>0</v>
      </c>
      <c r="AB31" s="25">
        <f>IF(OR('Men''s Epée'!$A$3=1,S31&gt;0),ABS(S31),0)</f>
        <v>0</v>
      </c>
      <c r="AD31" s="12">
        <f>IF('Men''s Epée'!$U$3=TRUE,I31,0)</f>
        <v>0</v>
      </c>
      <c r="AE31" s="12">
        <f>IF('Men''s Epée'!$V$3=TRUE,K31,0)</f>
        <v>0</v>
      </c>
      <c r="AF31" s="12">
        <f>IF('Men''s Epée'!$W$3=TRUE,M31,0)</f>
        <v>0</v>
      </c>
      <c r="AG31" s="12">
        <f>IF('Men''s Epée'!$X$3=TRUE,O31,0)</f>
        <v>0</v>
      </c>
      <c r="AH31" s="26">
        <f t="shared" si="12"/>
        <v>0</v>
      </c>
      <c r="AI31" s="26">
        <f t="shared" si="13"/>
        <v>0</v>
      </c>
      <c r="AJ31" s="26">
        <f t="shared" si="14"/>
        <v>0</v>
      </c>
      <c r="AK31" s="26">
        <f t="shared" si="15"/>
        <v>0</v>
      </c>
      <c r="AL31" s="12">
        <f t="shared" si="6"/>
        <v>0</v>
      </c>
    </row>
    <row r="32" spans="1:38" ht="13.5">
      <c r="A32" s="16" t="str">
        <f t="shared" si="0"/>
        <v>29T</v>
      </c>
      <c r="B32" s="16">
        <f t="shared" si="1"/>
      </c>
      <c r="C32" s="17" t="s">
        <v>180</v>
      </c>
      <c r="D32" s="18">
        <v>1973</v>
      </c>
      <c r="E32" s="19">
        <f>ROUND(F32+IF('Men''s Epée'!$A$3=1,G32,0)+LARGE($U32:$AB32,1)+LARGE($U32:$AB32,2),0)</f>
        <v>825</v>
      </c>
      <c r="F32" s="20"/>
      <c r="G32" s="21"/>
      <c r="H32" s="21">
        <v>25</v>
      </c>
      <c r="I32" s="22">
        <f>IF(OR('Men''s Epée'!$A$3=1,'Men''s Epée'!$U$3=TRUE),IF(OR(H32&gt;=49,ISNUMBER(H32)=FALSE),0,VLOOKUP(H32,PointTable,I$3,TRUE)),0)</f>
        <v>315</v>
      </c>
      <c r="J32" s="21" t="s">
        <v>8</v>
      </c>
      <c r="K32" s="22">
        <f>IF(OR('Men''s Epée'!$A$3=1,'Men''s Epée'!$V$3=TRUE),IF(OR(J32&gt;=49,ISNUMBER(J32)=FALSE),0,VLOOKUP(J32,PointTable,K$3,TRUE)),0)</f>
        <v>0</v>
      </c>
      <c r="L32" s="21">
        <v>14</v>
      </c>
      <c r="M32" s="22">
        <f>IF(OR('Men''s Epée'!$A$3=1,'Men''s Epée'!$W$3=TRUE),IF(OR(L32&gt;=49,ISNUMBER(L32)=FALSE),0,VLOOKUP(L32,PointTable,M$3,TRUE)),0)</f>
        <v>510</v>
      </c>
      <c r="N32" s="21" t="s">
        <v>8</v>
      </c>
      <c r="O32" s="22">
        <f>IF(OR('Men''s Epée'!$A$3=1,'Men''s Epée'!$X$3=TRUE),IF(OR(N32&gt;=49,ISNUMBER(N32)=FALSE),0,VLOOKUP(N32,PointTable,O$3,TRUE)),0)</f>
        <v>0</v>
      </c>
      <c r="P32" s="23"/>
      <c r="Q32" s="23"/>
      <c r="R32" s="23"/>
      <c r="S32" s="24"/>
      <c r="U32" s="25">
        <f t="shared" si="8"/>
        <v>315</v>
      </c>
      <c r="V32" s="25">
        <f t="shared" si="9"/>
        <v>0</v>
      </c>
      <c r="W32" s="25">
        <f t="shared" si="10"/>
        <v>510</v>
      </c>
      <c r="X32" s="25">
        <f t="shared" si="11"/>
        <v>0</v>
      </c>
      <c r="Y32" s="25">
        <f>IF(OR('Men''s Epée'!$A$3=1,P32&gt;0),ABS(P32),0)</f>
        <v>0</v>
      </c>
      <c r="Z32" s="25">
        <f>IF(OR('Men''s Epée'!$A$3=1,Q32&gt;0),ABS(Q32),0)</f>
        <v>0</v>
      </c>
      <c r="AA32" s="25">
        <f>IF(OR('Men''s Epée'!$A$3=1,R32&gt;0),ABS(R32),0)</f>
        <v>0</v>
      </c>
      <c r="AB32" s="25">
        <f>IF(OR('Men''s Epée'!$A$3=1,S32&gt;0),ABS(S32),0)</f>
        <v>0</v>
      </c>
      <c r="AD32" s="12">
        <f>IF('Men''s Epée'!$U$3=TRUE,I32,0)</f>
        <v>0</v>
      </c>
      <c r="AE32" s="12">
        <f>IF('Men''s Epée'!$V$3=TRUE,K32,0)</f>
        <v>0</v>
      </c>
      <c r="AF32" s="12">
        <f>IF('Men''s Epée'!$W$3=TRUE,M32,0)</f>
        <v>0</v>
      </c>
      <c r="AG32" s="12">
        <f>IF('Men''s Epée'!$X$3=TRUE,O32,0)</f>
        <v>0</v>
      </c>
      <c r="AH32" s="26">
        <f t="shared" si="12"/>
        <v>0</v>
      </c>
      <c r="AI32" s="26">
        <f t="shared" si="13"/>
        <v>0</v>
      </c>
      <c r="AJ32" s="26">
        <f t="shared" si="14"/>
        <v>0</v>
      </c>
      <c r="AK32" s="26">
        <f t="shared" si="15"/>
        <v>0</v>
      </c>
      <c r="AL32" s="12">
        <f t="shared" si="6"/>
        <v>0</v>
      </c>
    </row>
    <row r="33" spans="1:38" ht="13.5">
      <c r="A33" s="16" t="str">
        <f t="shared" si="0"/>
        <v>29T</v>
      </c>
      <c r="B33" s="16">
        <f t="shared" si="1"/>
      </c>
      <c r="C33" s="17" t="s">
        <v>77</v>
      </c>
      <c r="D33" s="18">
        <v>1972</v>
      </c>
      <c r="E33" s="19">
        <f>ROUND(F33+IF('Men''s Epée'!$A$3=1,G33,0)+LARGE($U33:$AB33,1)+LARGE($U33:$AB33,2),0)</f>
        <v>825</v>
      </c>
      <c r="F33" s="20"/>
      <c r="G33" s="21"/>
      <c r="H33" s="21">
        <v>18</v>
      </c>
      <c r="I33" s="22">
        <f>IF(OR('Men''s Epée'!$A$3=1,'Men''s Epée'!$U$3=TRUE),IF(OR(H33&gt;=49,ISNUMBER(H33)=FALSE),0,VLOOKUP(H33,PointTable,I$3,TRUE)),0)</f>
        <v>410</v>
      </c>
      <c r="J33" s="21">
        <v>17</v>
      </c>
      <c r="K33" s="22">
        <f>IF(OR('Men''s Epée'!$A$3=1,'Men''s Epée'!$V$3=TRUE),IF(OR(J33&gt;=49,ISNUMBER(J33)=FALSE),0,VLOOKUP(J33,PointTable,K$3,TRUE)),0)</f>
        <v>415</v>
      </c>
      <c r="L33" s="21" t="s">
        <v>8</v>
      </c>
      <c r="M33" s="22">
        <f>IF(OR('Men''s Epée'!$A$3=1,'Men''s Epée'!$W$3=TRUE),IF(OR(L33&gt;=49,ISNUMBER(L33)=FALSE),0,VLOOKUP(L33,PointTable,M$3,TRUE)),0)</f>
        <v>0</v>
      </c>
      <c r="N33" s="21">
        <v>30.5</v>
      </c>
      <c r="O33" s="22">
        <f>IF(OR('Men''s Epée'!$A$3=1,'Men''s Epée'!$X$3=TRUE),IF(OR(N33&gt;=49,ISNUMBER(N33)=FALSE),0,VLOOKUP(N33,PointTable,O$3,TRUE)),0)</f>
        <v>278</v>
      </c>
      <c r="P33" s="23"/>
      <c r="Q33" s="23"/>
      <c r="R33" s="23"/>
      <c r="S33" s="24"/>
      <c r="U33" s="25">
        <f t="shared" si="8"/>
        <v>410</v>
      </c>
      <c r="V33" s="25">
        <f t="shared" si="9"/>
        <v>415</v>
      </c>
      <c r="W33" s="25">
        <f t="shared" si="10"/>
        <v>0</v>
      </c>
      <c r="X33" s="25">
        <f t="shared" si="11"/>
        <v>278</v>
      </c>
      <c r="Y33" s="25">
        <f>IF(OR('Men''s Epée'!$A$3=1,P33&gt;0),ABS(P33),0)</f>
        <v>0</v>
      </c>
      <c r="Z33" s="25">
        <f>IF(OR('Men''s Epée'!$A$3=1,Q33&gt;0),ABS(Q33),0)</f>
        <v>0</v>
      </c>
      <c r="AA33" s="25">
        <f>IF(OR('Men''s Epée'!$A$3=1,R33&gt;0),ABS(R33),0)</f>
        <v>0</v>
      </c>
      <c r="AB33" s="25">
        <f>IF(OR('Men''s Epée'!$A$3=1,S33&gt;0),ABS(S33),0)</f>
        <v>0</v>
      </c>
      <c r="AD33" s="12">
        <f>IF('Men''s Epée'!$U$3=TRUE,I33,0)</f>
        <v>0</v>
      </c>
      <c r="AE33" s="12">
        <f>IF('Men''s Epée'!$V$3=TRUE,K33,0)</f>
        <v>0</v>
      </c>
      <c r="AF33" s="12">
        <f>IF('Men''s Epée'!$W$3=TRUE,M33,0)</f>
        <v>0</v>
      </c>
      <c r="AG33" s="12">
        <f>IF('Men''s Epée'!$X$3=TRUE,O33,0)</f>
        <v>0</v>
      </c>
      <c r="AH33" s="26">
        <f t="shared" si="12"/>
        <v>0</v>
      </c>
      <c r="AI33" s="26">
        <f t="shared" si="13"/>
        <v>0</v>
      </c>
      <c r="AJ33" s="26">
        <f t="shared" si="14"/>
        <v>0</v>
      </c>
      <c r="AK33" s="26">
        <f t="shared" si="15"/>
        <v>0</v>
      </c>
      <c r="AL33" s="12">
        <f t="shared" si="6"/>
        <v>0</v>
      </c>
    </row>
    <row r="34" spans="1:38" ht="13.5">
      <c r="A34" s="16" t="str">
        <f t="shared" si="0"/>
        <v>31</v>
      </c>
      <c r="B34" s="16" t="str">
        <f t="shared" si="1"/>
        <v>#</v>
      </c>
      <c r="C34" s="17" t="s">
        <v>229</v>
      </c>
      <c r="D34" s="18">
        <v>1985</v>
      </c>
      <c r="E34" s="19">
        <f>ROUND(F34+IF('Men''s Epée'!$A$3=1,G34,0)+LARGE($U34:$AB34,1)+LARGE($U34:$AB34,2),0)</f>
        <v>809</v>
      </c>
      <c r="F34" s="20"/>
      <c r="G34" s="21"/>
      <c r="H34" s="21">
        <v>32</v>
      </c>
      <c r="I34" s="22">
        <f>IF(OR('Men''s Epée'!$A$3=1,'Men''s Epée'!$U$3=TRUE),IF(OR(H34&gt;=49,ISNUMBER(H34)=FALSE),0,VLOOKUP(H34,PointTable,I$3,TRUE)),0)</f>
        <v>280</v>
      </c>
      <c r="J34" s="21" t="s">
        <v>8</v>
      </c>
      <c r="K34" s="22">
        <f>IF(OR('Men''s Epée'!$A$3=1,'Men''s Epée'!$V$3=TRUE),IF(OR(J34&gt;=49,ISNUMBER(J34)=FALSE),0,VLOOKUP(J34,PointTable,K$3,TRUE)),0)</f>
        <v>0</v>
      </c>
      <c r="L34" s="21" t="s">
        <v>8</v>
      </c>
      <c r="M34" s="22">
        <f>IF(OR('Men''s Epée'!$A$3=1,'Men''s Epée'!$W$3=TRUE),IF(OR(L34&gt;=49,ISNUMBER(L34)=FALSE),0,VLOOKUP(L34,PointTable,M$3,TRUE)),0)</f>
        <v>0</v>
      </c>
      <c r="N34" s="21">
        <v>12</v>
      </c>
      <c r="O34" s="22">
        <f>IF(OR('Men''s Epée'!$A$3=1,'Men''s Epée'!$X$3=TRUE),IF(OR(N34&gt;=49,ISNUMBER(N34)=FALSE),0,VLOOKUP(N34,PointTable,O$3,TRUE)),0)</f>
        <v>529</v>
      </c>
      <c r="P34" s="23"/>
      <c r="Q34" s="23"/>
      <c r="R34" s="23"/>
      <c r="S34" s="24"/>
      <c r="U34" s="25">
        <f t="shared" si="8"/>
        <v>280</v>
      </c>
      <c r="V34" s="25">
        <f t="shared" si="9"/>
        <v>0</v>
      </c>
      <c r="W34" s="25">
        <f t="shared" si="10"/>
        <v>0</v>
      </c>
      <c r="X34" s="25">
        <f t="shared" si="11"/>
        <v>529</v>
      </c>
      <c r="Y34" s="25">
        <f>IF(OR('Men''s Epée'!$A$3=1,P34&gt;0),ABS(P34),0)</f>
        <v>0</v>
      </c>
      <c r="Z34" s="25">
        <f>IF(OR('Men''s Epée'!$A$3=1,Q34&gt;0),ABS(Q34),0)</f>
        <v>0</v>
      </c>
      <c r="AA34" s="25">
        <f>IF(OR('Men''s Epée'!$A$3=1,R34&gt;0),ABS(R34),0)</f>
        <v>0</v>
      </c>
      <c r="AB34" s="25">
        <f>IF(OR('Men''s Epée'!$A$3=1,S34&gt;0),ABS(S34),0)</f>
        <v>0</v>
      </c>
      <c r="AD34" s="12">
        <f>IF('Men''s Epée'!$U$3=TRUE,I34,0)</f>
        <v>0</v>
      </c>
      <c r="AE34" s="12">
        <f>IF('Men''s Epée'!$V$3=TRUE,K34,0)</f>
        <v>0</v>
      </c>
      <c r="AF34" s="12">
        <f>IF('Men''s Epée'!$W$3=TRUE,M34,0)</f>
        <v>0</v>
      </c>
      <c r="AG34" s="12">
        <f>IF('Men''s Epée'!$X$3=TRUE,O34,0)</f>
        <v>0</v>
      </c>
      <c r="AH34" s="26">
        <f t="shared" si="12"/>
        <v>0</v>
      </c>
      <c r="AI34" s="26">
        <f t="shared" si="13"/>
        <v>0</v>
      </c>
      <c r="AJ34" s="26">
        <f t="shared" si="14"/>
        <v>0</v>
      </c>
      <c r="AK34" s="26">
        <f t="shared" si="15"/>
        <v>0</v>
      </c>
      <c r="AL34" s="12">
        <f t="shared" si="6"/>
        <v>0</v>
      </c>
    </row>
    <row r="35" spans="1:38" ht="13.5">
      <c r="A35" s="16" t="str">
        <f t="shared" si="0"/>
        <v>32</v>
      </c>
      <c r="B35" s="16">
        <f t="shared" si="1"/>
      </c>
      <c r="C35" s="17" t="s">
        <v>200</v>
      </c>
      <c r="D35" s="18">
        <v>1978</v>
      </c>
      <c r="E35" s="19">
        <f>ROUND(F35+IF('Men''s Epée'!$A$3=1,G35,0)+LARGE($U35:$AB35,1)+LARGE($U35:$AB35,2),0)</f>
        <v>783</v>
      </c>
      <c r="F35" s="20"/>
      <c r="G35" s="21"/>
      <c r="H35" s="21">
        <v>21</v>
      </c>
      <c r="I35" s="22">
        <f>IF(OR('Men''s Epée'!$A$3=1,'Men''s Epée'!$U$3=TRUE),IF(OR(H35&gt;=49,ISNUMBER(H35)=FALSE),0,VLOOKUP(H35,PointTable,I$3,TRUE)),0)</f>
        <v>395</v>
      </c>
      <c r="J35" s="21">
        <v>22.5</v>
      </c>
      <c r="K35" s="22">
        <f>IF(OR('Men''s Epée'!$A$3=1,'Men''s Epée'!$V$3=TRUE),IF(OR(J35&gt;=49,ISNUMBER(J35)=FALSE),0,VLOOKUP(J35,PointTable,K$3,TRUE)),0)</f>
        <v>387.5</v>
      </c>
      <c r="L35" s="21" t="s">
        <v>8</v>
      </c>
      <c r="M35" s="22">
        <f>IF(OR('Men''s Epée'!$A$3=1,'Men''s Epée'!$W$3=TRUE),IF(OR(L35&gt;=49,ISNUMBER(L35)=FALSE),0,VLOOKUP(L35,PointTable,M$3,TRUE)),0)</f>
        <v>0</v>
      </c>
      <c r="N35" s="21" t="s">
        <v>8</v>
      </c>
      <c r="O35" s="22">
        <f>IF(OR('Men''s Epée'!$A$3=1,'Men''s Epée'!$X$3=TRUE),IF(OR(N35&gt;=49,ISNUMBER(N35)=FALSE),0,VLOOKUP(N35,PointTable,O$3,TRUE)),0)</f>
        <v>0</v>
      </c>
      <c r="P35" s="23"/>
      <c r="Q35" s="23"/>
      <c r="R35" s="23"/>
      <c r="S35" s="24"/>
      <c r="U35" s="25">
        <f t="shared" si="8"/>
        <v>395</v>
      </c>
      <c r="V35" s="25">
        <f t="shared" si="9"/>
        <v>387.5</v>
      </c>
      <c r="W35" s="25">
        <f t="shared" si="10"/>
        <v>0</v>
      </c>
      <c r="X35" s="25">
        <f t="shared" si="11"/>
        <v>0</v>
      </c>
      <c r="Y35" s="25">
        <f>IF(OR('Men''s Epée'!$A$3=1,P35&gt;0),ABS(P35),0)</f>
        <v>0</v>
      </c>
      <c r="Z35" s="25">
        <f>IF(OR('Men''s Epée'!$A$3=1,Q35&gt;0),ABS(Q35),0)</f>
        <v>0</v>
      </c>
      <c r="AA35" s="25">
        <f>IF(OR('Men''s Epée'!$A$3=1,R35&gt;0),ABS(R35),0)</f>
        <v>0</v>
      </c>
      <c r="AB35" s="25">
        <f>IF(OR('Men''s Epée'!$A$3=1,S35&gt;0),ABS(S35),0)</f>
        <v>0</v>
      </c>
      <c r="AD35" s="12">
        <f>IF('Men''s Epée'!$U$3=TRUE,I35,0)</f>
        <v>0</v>
      </c>
      <c r="AE35" s="12">
        <f>IF('Men''s Epée'!$V$3=TRUE,K35,0)</f>
        <v>0</v>
      </c>
      <c r="AF35" s="12">
        <f>IF('Men''s Epée'!$W$3=TRUE,M35,0)</f>
        <v>0</v>
      </c>
      <c r="AG35" s="12">
        <f>IF('Men''s Epée'!$X$3=TRUE,O35,0)</f>
        <v>0</v>
      </c>
      <c r="AH35" s="26">
        <f t="shared" si="12"/>
        <v>0</v>
      </c>
      <c r="AI35" s="26">
        <f t="shared" si="13"/>
        <v>0</v>
      </c>
      <c r="AJ35" s="26">
        <f t="shared" si="14"/>
        <v>0</v>
      </c>
      <c r="AK35" s="26">
        <f t="shared" si="15"/>
        <v>0</v>
      </c>
      <c r="AL35" s="12">
        <f t="shared" si="6"/>
        <v>0</v>
      </c>
    </row>
    <row r="36" spans="1:38" ht="13.5">
      <c r="A36" s="16" t="str">
        <f t="shared" si="0"/>
        <v>33</v>
      </c>
      <c r="B36" s="16" t="str">
        <f aca="true" t="shared" si="16" ref="B36:B67">TRIM(IF(D36&gt;=JuniorCutoff,"#",""))</f>
        <v>#</v>
      </c>
      <c r="C36" s="17" t="s">
        <v>314</v>
      </c>
      <c r="D36" s="18">
        <v>1983</v>
      </c>
      <c r="E36" s="19">
        <f>ROUND(F36+IF('Men''s Epée'!$A$3=1,G36,0)+LARGE($U36:$AB36,1)+LARGE($U36:$AB36,2),0)</f>
        <v>754</v>
      </c>
      <c r="F36" s="20"/>
      <c r="G36" s="21"/>
      <c r="H36" s="21">
        <v>44</v>
      </c>
      <c r="I36" s="22">
        <f>IF(OR('Men''s Epée'!$A$3=1,'Men''s Epée'!$U$3=TRUE),IF(OR(H36&gt;=49,ISNUMBER(H36)=FALSE),0,VLOOKUP(H36,PointTable,I$3,TRUE)),0)</f>
        <v>220</v>
      </c>
      <c r="J36" s="21" t="s">
        <v>8</v>
      </c>
      <c r="K36" s="22">
        <f>IF(OR('Men''s Epée'!$A$3=1,'Men''s Epée'!$V$3=TRUE),IF(OR(J36&gt;=49,ISNUMBER(J36)=FALSE),0,VLOOKUP(J36,PointTable,K$3,TRUE)),0)</f>
        <v>0</v>
      </c>
      <c r="L36" s="21">
        <v>17</v>
      </c>
      <c r="M36" s="22">
        <f>IF(OR('Men''s Epée'!$A$3=1,'Men''s Epée'!$W$3=TRUE),IF(OR(L36&gt;=49,ISNUMBER(L36)=FALSE),0,VLOOKUP(L36,PointTable,M$3,TRUE)),0)</f>
        <v>415</v>
      </c>
      <c r="N36" s="21">
        <v>22.5</v>
      </c>
      <c r="O36" s="22">
        <f>IF(OR('Men''s Epée'!$A$3=1,'Men''s Epée'!$X$3=TRUE),IF(OR(N36&gt;=49,ISNUMBER(N36)=FALSE),0,VLOOKUP(N36,PointTable,O$3,TRUE)),0)</f>
        <v>339</v>
      </c>
      <c r="P36" s="23"/>
      <c r="Q36" s="23"/>
      <c r="R36" s="23"/>
      <c r="S36" s="24"/>
      <c r="U36" s="25">
        <f aca="true" t="shared" si="17" ref="U36:U44">I36</f>
        <v>220</v>
      </c>
      <c r="V36" s="25">
        <f aca="true" t="shared" si="18" ref="V36:V44">K36</f>
        <v>0</v>
      </c>
      <c r="W36" s="25">
        <f aca="true" t="shared" si="19" ref="W36:W44">M36</f>
        <v>415</v>
      </c>
      <c r="X36" s="25">
        <f aca="true" t="shared" si="20" ref="X36:X44">O36</f>
        <v>339</v>
      </c>
      <c r="Y36" s="25">
        <f>IF(OR('Men''s Epée'!$A$3=1,P36&gt;0),ABS(P36),0)</f>
        <v>0</v>
      </c>
      <c r="Z36" s="25">
        <f>IF(OR('Men''s Epée'!$A$3=1,Q36&gt;0),ABS(Q36),0)</f>
        <v>0</v>
      </c>
      <c r="AA36" s="25">
        <f>IF(OR('Men''s Epée'!$A$3=1,R36&gt;0),ABS(R36),0)</f>
        <v>0</v>
      </c>
      <c r="AB36" s="25">
        <f>IF(OR('Men''s Epée'!$A$3=1,S36&gt;0),ABS(S36),0)</f>
        <v>0</v>
      </c>
      <c r="AD36" s="12">
        <f>IF('Men''s Epée'!$U$3=TRUE,I36,0)</f>
        <v>0</v>
      </c>
      <c r="AE36" s="12">
        <f>IF('Men''s Epée'!$V$3=TRUE,K36,0)</f>
        <v>0</v>
      </c>
      <c r="AF36" s="12">
        <f>IF('Men''s Epée'!$W$3=TRUE,M36,0)</f>
        <v>0</v>
      </c>
      <c r="AG36" s="12">
        <f>IF('Men''s Epée'!$X$3=TRUE,O36,0)</f>
        <v>0</v>
      </c>
      <c r="AH36" s="26">
        <f aca="true" t="shared" si="21" ref="AH36:AH44">MAX(P36,0)</f>
        <v>0</v>
      </c>
      <c r="AI36" s="26">
        <f aca="true" t="shared" si="22" ref="AI36:AI44">MAX(Q36,0)</f>
        <v>0</v>
      </c>
      <c r="AJ36" s="26">
        <f aca="true" t="shared" si="23" ref="AJ36:AJ44">MAX(R36,0)</f>
        <v>0</v>
      </c>
      <c r="AK36" s="26">
        <f aca="true" t="shared" si="24" ref="AK36:AK44">MAX(S36,0)</f>
        <v>0</v>
      </c>
      <c r="AL36" s="12">
        <f aca="true" t="shared" si="25" ref="AL36:AL44">LARGE(AD36:AK36,1)+LARGE(AD36:AK36,2)+F36</f>
        <v>0</v>
      </c>
    </row>
    <row r="37" spans="1:38" ht="13.5">
      <c r="A37" s="16" t="str">
        <f t="shared" si="0"/>
        <v>34</v>
      </c>
      <c r="B37" s="16">
        <f t="shared" si="16"/>
      </c>
      <c r="C37" s="17" t="s">
        <v>350</v>
      </c>
      <c r="D37" s="18">
        <v>1976</v>
      </c>
      <c r="E37" s="19">
        <f>ROUND(F37+IF('Men''s Epée'!$A$3=1,G37,0)+LARGE($U37:$AB37,1)+LARGE($U37:$AB37,2),0)</f>
        <v>735</v>
      </c>
      <c r="F37" s="20"/>
      <c r="G37" s="21"/>
      <c r="H37" s="21" t="s">
        <v>8</v>
      </c>
      <c r="I37" s="22">
        <f>IF(OR('Men''s Epée'!$A$3=1,'Men''s Epée'!$U$3=TRUE),IF(OR(H37&gt;=49,ISNUMBER(H37)=FALSE),0,VLOOKUP(H37,PointTable,I$3,TRUE)),0)</f>
        <v>0</v>
      </c>
      <c r="J37" s="21">
        <v>6</v>
      </c>
      <c r="K37" s="22">
        <f>IF(OR('Men''s Epée'!$A$3=1,'Men''s Epée'!$V$3=TRUE),IF(OR(J37&gt;=49,ISNUMBER(J37)=FALSE),0,VLOOKUP(J37,PointTable,K$3,TRUE)),0)</f>
        <v>735</v>
      </c>
      <c r="L37" s="21" t="s">
        <v>8</v>
      </c>
      <c r="M37" s="22">
        <f>IF(OR('Men''s Epée'!$A$3=1,'Men''s Epée'!$W$3=TRUE),IF(OR(L37&gt;=49,ISNUMBER(L37)=FALSE),0,VLOOKUP(L37,PointTable,M$3,TRUE)),0)</f>
        <v>0</v>
      </c>
      <c r="N37" s="21" t="s">
        <v>8</v>
      </c>
      <c r="O37" s="22">
        <f>IF(OR('Men''s Epée'!$A$3=1,'Men''s Epée'!$X$3=TRUE),IF(OR(N37&gt;=49,ISNUMBER(N37)=FALSE),0,VLOOKUP(N37,PointTable,O$3,TRUE)),0)</f>
        <v>0</v>
      </c>
      <c r="P37" s="23"/>
      <c r="Q37" s="23"/>
      <c r="R37" s="23"/>
      <c r="S37" s="24"/>
      <c r="U37" s="25">
        <f t="shared" si="17"/>
        <v>0</v>
      </c>
      <c r="V37" s="25">
        <f t="shared" si="18"/>
        <v>735</v>
      </c>
      <c r="W37" s="25">
        <f t="shared" si="19"/>
        <v>0</v>
      </c>
      <c r="X37" s="25">
        <f t="shared" si="20"/>
        <v>0</v>
      </c>
      <c r="Y37" s="25">
        <f>IF(OR('Men''s Epée'!$A$3=1,P37&gt;0),ABS(P37),0)</f>
        <v>0</v>
      </c>
      <c r="Z37" s="25">
        <f>IF(OR('Men''s Epée'!$A$3=1,Q37&gt;0),ABS(Q37),0)</f>
        <v>0</v>
      </c>
      <c r="AA37" s="25">
        <f>IF(OR('Men''s Epée'!$A$3=1,R37&gt;0),ABS(R37),0)</f>
        <v>0</v>
      </c>
      <c r="AB37" s="25">
        <f>IF(OR('Men''s Epée'!$A$3=1,S37&gt;0),ABS(S37),0)</f>
        <v>0</v>
      </c>
      <c r="AD37" s="12">
        <f>IF('Men''s Epée'!$U$3=TRUE,I37,0)</f>
        <v>0</v>
      </c>
      <c r="AE37" s="12">
        <f>IF('Men''s Epée'!$V$3=TRUE,K37,0)</f>
        <v>0</v>
      </c>
      <c r="AF37" s="12">
        <f>IF('Men''s Epée'!$W$3=TRUE,M37,0)</f>
        <v>0</v>
      </c>
      <c r="AG37" s="12">
        <f>IF('Men''s Epée'!$X$3=TRUE,O37,0)</f>
        <v>0</v>
      </c>
      <c r="AH37" s="26">
        <f t="shared" si="21"/>
        <v>0</v>
      </c>
      <c r="AI37" s="26">
        <f t="shared" si="22"/>
        <v>0</v>
      </c>
      <c r="AJ37" s="26">
        <f t="shared" si="23"/>
        <v>0</v>
      </c>
      <c r="AK37" s="26">
        <f t="shared" si="24"/>
        <v>0</v>
      </c>
      <c r="AL37" s="12">
        <f t="shared" si="25"/>
        <v>0</v>
      </c>
    </row>
    <row r="38" spans="1:38" ht="13.5">
      <c r="A38" s="16" t="str">
        <f t="shared" si="0"/>
        <v>35</v>
      </c>
      <c r="B38" s="16" t="str">
        <f t="shared" si="16"/>
        <v>#</v>
      </c>
      <c r="C38" s="17" t="s">
        <v>309</v>
      </c>
      <c r="D38" s="18">
        <v>1984</v>
      </c>
      <c r="E38" s="19">
        <f>ROUND(F38+IF('Men''s Epée'!$A$3=1,G38,0)+LARGE($U38:$AB38,1)+LARGE($U38:$AB38,2),0)</f>
        <v>732</v>
      </c>
      <c r="F38" s="20"/>
      <c r="G38" s="21"/>
      <c r="H38" s="21">
        <v>42</v>
      </c>
      <c r="I38" s="22">
        <f>IF(OR('Men''s Epée'!$A$3=1,'Men''s Epée'!$U$3=TRUE),IF(OR(H38&gt;=49,ISNUMBER(H38)=FALSE),0,VLOOKUP(H38,PointTable,I$3,TRUE)),0)</f>
        <v>230</v>
      </c>
      <c r="J38" s="21" t="s">
        <v>8</v>
      </c>
      <c r="K38" s="22">
        <f>IF(OR('Men''s Epée'!$A$3=1,'Men''s Epée'!$V$3=TRUE),IF(OR(J38&gt;=49,ISNUMBER(J38)=FALSE),0,VLOOKUP(J38,PointTable,K$3,TRUE)),0)</f>
        <v>0</v>
      </c>
      <c r="L38" s="21" t="s">
        <v>8</v>
      </c>
      <c r="M38" s="22">
        <f>IF(OR('Men''s Epée'!$A$3=1,'Men''s Epée'!$W$3=TRUE),IF(OR(L38&gt;=49,ISNUMBER(L38)=FALSE),0,VLOOKUP(L38,PointTable,M$3,TRUE)),0)</f>
        <v>0</v>
      </c>
      <c r="N38" s="21">
        <v>15</v>
      </c>
      <c r="O38" s="22">
        <f>IF(OR('Men''s Epée'!$A$3=1,'Men''s Epée'!$X$3=TRUE),IF(OR(N38&gt;=49,ISNUMBER(N38)=FALSE),0,VLOOKUP(N38,PointTable,O$3,TRUE)),0)</f>
        <v>502</v>
      </c>
      <c r="P38" s="23"/>
      <c r="Q38" s="23"/>
      <c r="R38" s="23"/>
      <c r="S38" s="24"/>
      <c r="U38" s="25">
        <f t="shared" si="17"/>
        <v>230</v>
      </c>
      <c r="V38" s="25">
        <f t="shared" si="18"/>
        <v>0</v>
      </c>
      <c r="W38" s="25">
        <f t="shared" si="19"/>
        <v>0</v>
      </c>
      <c r="X38" s="25">
        <f t="shared" si="20"/>
        <v>502</v>
      </c>
      <c r="Y38" s="25">
        <f>IF(OR('Men''s Epée'!$A$3=1,P38&gt;0),ABS(P38),0)</f>
        <v>0</v>
      </c>
      <c r="Z38" s="25">
        <f>IF(OR('Men''s Epée'!$A$3=1,Q38&gt;0),ABS(Q38),0)</f>
        <v>0</v>
      </c>
      <c r="AA38" s="25">
        <f>IF(OR('Men''s Epée'!$A$3=1,R38&gt;0),ABS(R38),0)</f>
        <v>0</v>
      </c>
      <c r="AB38" s="25">
        <f>IF(OR('Men''s Epée'!$A$3=1,S38&gt;0),ABS(S38),0)</f>
        <v>0</v>
      </c>
      <c r="AD38" s="12">
        <f>IF('Men''s Epée'!$U$3=TRUE,I38,0)</f>
        <v>0</v>
      </c>
      <c r="AE38" s="12">
        <f>IF('Men''s Epée'!$V$3=TRUE,K38,0)</f>
        <v>0</v>
      </c>
      <c r="AF38" s="12">
        <f>IF('Men''s Epée'!$W$3=TRUE,M38,0)</f>
        <v>0</v>
      </c>
      <c r="AG38" s="12">
        <f>IF('Men''s Epée'!$X$3=TRUE,O38,0)</f>
        <v>0</v>
      </c>
      <c r="AH38" s="26">
        <f t="shared" si="21"/>
        <v>0</v>
      </c>
      <c r="AI38" s="26">
        <f t="shared" si="22"/>
        <v>0</v>
      </c>
      <c r="AJ38" s="26">
        <f t="shared" si="23"/>
        <v>0</v>
      </c>
      <c r="AK38" s="26">
        <f t="shared" si="24"/>
        <v>0</v>
      </c>
      <c r="AL38" s="12">
        <f t="shared" si="25"/>
        <v>0</v>
      </c>
    </row>
    <row r="39" spans="1:38" ht="13.5">
      <c r="A39" s="16" t="str">
        <f t="shared" si="0"/>
        <v>36</v>
      </c>
      <c r="B39" s="16" t="str">
        <f t="shared" si="16"/>
        <v>#</v>
      </c>
      <c r="C39" s="17" t="s">
        <v>307</v>
      </c>
      <c r="D39" s="18">
        <v>1984</v>
      </c>
      <c r="E39" s="19">
        <f>ROUND(F39+IF('Men''s Epée'!$A$3=1,G39,0)+LARGE($U39:$AB39,1)+LARGE($U39:$AB39,2),0)</f>
        <v>719</v>
      </c>
      <c r="F39" s="20"/>
      <c r="G39" s="21"/>
      <c r="H39" s="21">
        <v>24</v>
      </c>
      <c r="I39" s="22">
        <f>IF(OR('Men''s Epée'!$A$3=1,'Men''s Epée'!$U$3=TRUE),IF(OR(H39&gt;=49,ISNUMBER(H39)=FALSE),0,VLOOKUP(H39,PointTable,I$3,TRUE)),0)</f>
        <v>380</v>
      </c>
      <c r="J39" s="21" t="s">
        <v>8</v>
      </c>
      <c r="K39" s="22">
        <f>IF(OR('Men''s Epée'!$A$3=1,'Men''s Epée'!$V$3=TRUE),IF(OR(J39&gt;=49,ISNUMBER(J39)=FALSE),0,VLOOKUP(J39,PointTable,K$3,TRUE)),0)</f>
        <v>0</v>
      </c>
      <c r="L39" s="21" t="s">
        <v>8</v>
      </c>
      <c r="M39" s="22">
        <f>IF(OR('Men''s Epée'!$A$3=1,'Men''s Epée'!$W$3=TRUE),IF(OR(L39&gt;=49,ISNUMBER(L39)=FALSE),0,VLOOKUP(L39,PointTable,M$3,TRUE)),0)</f>
        <v>0</v>
      </c>
      <c r="N39" s="21">
        <v>22.5</v>
      </c>
      <c r="O39" s="22">
        <f>IF(OR('Men''s Epée'!$A$3=1,'Men''s Epée'!$X$3=TRUE),IF(OR(N39&gt;=49,ISNUMBER(N39)=FALSE),0,VLOOKUP(N39,PointTable,O$3,TRUE)),0)</f>
        <v>339</v>
      </c>
      <c r="P39" s="23"/>
      <c r="Q39" s="23"/>
      <c r="R39" s="23"/>
      <c r="S39" s="24"/>
      <c r="U39" s="25">
        <f t="shared" si="17"/>
        <v>380</v>
      </c>
      <c r="V39" s="25">
        <f t="shared" si="18"/>
        <v>0</v>
      </c>
      <c r="W39" s="25">
        <f t="shared" si="19"/>
        <v>0</v>
      </c>
      <c r="X39" s="25">
        <f t="shared" si="20"/>
        <v>339</v>
      </c>
      <c r="Y39" s="25">
        <f>IF(OR('Men''s Epée'!$A$3=1,P39&gt;0),ABS(P39),0)</f>
        <v>0</v>
      </c>
      <c r="Z39" s="25">
        <f>IF(OR('Men''s Epée'!$A$3=1,Q39&gt;0),ABS(Q39),0)</f>
        <v>0</v>
      </c>
      <c r="AA39" s="25">
        <f>IF(OR('Men''s Epée'!$A$3=1,R39&gt;0),ABS(R39),0)</f>
        <v>0</v>
      </c>
      <c r="AB39" s="25">
        <f>IF(OR('Men''s Epée'!$A$3=1,S39&gt;0),ABS(S39),0)</f>
        <v>0</v>
      </c>
      <c r="AD39" s="12">
        <f>IF('Men''s Epée'!$U$3=TRUE,I39,0)</f>
        <v>0</v>
      </c>
      <c r="AE39" s="12">
        <f>IF('Men''s Epée'!$V$3=TRUE,K39,0)</f>
        <v>0</v>
      </c>
      <c r="AF39" s="12">
        <f>IF('Men''s Epée'!$W$3=TRUE,M39,0)</f>
        <v>0</v>
      </c>
      <c r="AG39" s="12">
        <f>IF('Men''s Epée'!$X$3=TRUE,O39,0)</f>
        <v>0</v>
      </c>
      <c r="AH39" s="26">
        <f t="shared" si="21"/>
        <v>0</v>
      </c>
      <c r="AI39" s="26">
        <f t="shared" si="22"/>
        <v>0</v>
      </c>
      <c r="AJ39" s="26">
        <f t="shared" si="23"/>
        <v>0</v>
      </c>
      <c r="AK39" s="26">
        <f t="shared" si="24"/>
        <v>0</v>
      </c>
      <c r="AL39" s="12">
        <f t="shared" si="25"/>
        <v>0</v>
      </c>
    </row>
    <row r="40" spans="1:38" ht="13.5">
      <c r="A40" s="16" t="str">
        <f t="shared" si="0"/>
        <v>37</v>
      </c>
      <c r="B40" s="16">
        <f t="shared" si="16"/>
      </c>
      <c r="C40" s="17" t="s">
        <v>80</v>
      </c>
      <c r="D40" s="18">
        <v>1957</v>
      </c>
      <c r="E40" s="19">
        <f>ROUND(F40+IF('Men''s Epée'!$A$3=1,G40,0)+LARGE($U40:$AB40,1)+LARGE($U40:$AB40,2),0)</f>
        <v>710</v>
      </c>
      <c r="F40" s="20"/>
      <c r="G40" s="21"/>
      <c r="H40" s="21">
        <v>20</v>
      </c>
      <c r="I40" s="22">
        <f>IF(OR('Men''s Epée'!$A$3=1,'Men''s Epée'!$U$3=TRUE),IF(OR(H40&gt;=49,ISNUMBER(H40)=FALSE),0,VLOOKUP(H40,PointTable,I$3,TRUE)),0)</f>
        <v>400</v>
      </c>
      <c r="J40" s="21">
        <v>26</v>
      </c>
      <c r="K40" s="22">
        <f>IF(OR('Men''s Epée'!$A$3=1,'Men''s Epée'!$V$3=TRUE),IF(OR(J40&gt;=49,ISNUMBER(J40)=FALSE),0,VLOOKUP(J40,PointTable,K$3,TRUE)),0)</f>
        <v>310</v>
      </c>
      <c r="L40" s="21" t="s">
        <v>8</v>
      </c>
      <c r="M40" s="22">
        <f>IF(OR('Men''s Epée'!$A$3=1,'Men''s Epée'!$W$3=TRUE),IF(OR(L40&gt;=49,ISNUMBER(L40)=FALSE),0,VLOOKUP(L40,PointTable,M$3,TRUE)),0)</f>
        <v>0</v>
      </c>
      <c r="N40" s="21">
        <v>32</v>
      </c>
      <c r="O40" s="22">
        <f>IF(OR('Men''s Epée'!$A$3=1,'Men''s Epée'!$X$3=TRUE),IF(OR(N40&gt;=49,ISNUMBER(N40)=FALSE),0,VLOOKUP(N40,PointTable,O$3,TRUE)),0)</f>
        <v>275</v>
      </c>
      <c r="P40" s="23"/>
      <c r="Q40" s="23"/>
      <c r="R40" s="23"/>
      <c r="S40" s="24"/>
      <c r="U40" s="25">
        <f t="shared" si="17"/>
        <v>400</v>
      </c>
      <c r="V40" s="25">
        <f t="shared" si="18"/>
        <v>310</v>
      </c>
      <c r="W40" s="25">
        <f t="shared" si="19"/>
        <v>0</v>
      </c>
      <c r="X40" s="25">
        <f t="shared" si="20"/>
        <v>275</v>
      </c>
      <c r="Y40" s="25">
        <f>IF(OR('Men''s Epée'!$A$3=1,P40&gt;0),ABS(P40),0)</f>
        <v>0</v>
      </c>
      <c r="Z40" s="25">
        <f>IF(OR('Men''s Epée'!$A$3=1,Q40&gt;0),ABS(Q40),0)</f>
        <v>0</v>
      </c>
      <c r="AA40" s="25">
        <f>IF(OR('Men''s Epée'!$A$3=1,R40&gt;0),ABS(R40),0)</f>
        <v>0</v>
      </c>
      <c r="AB40" s="25">
        <f>IF(OR('Men''s Epée'!$A$3=1,S40&gt;0),ABS(S40),0)</f>
        <v>0</v>
      </c>
      <c r="AD40" s="12">
        <f>IF('Men''s Epée'!$U$3=TRUE,I40,0)</f>
        <v>0</v>
      </c>
      <c r="AE40" s="12">
        <f>IF('Men''s Epée'!$V$3=TRUE,K40,0)</f>
        <v>0</v>
      </c>
      <c r="AF40" s="12">
        <f>IF('Men''s Epée'!$W$3=TRUE,M40,0)</f>
        <v>0</v>
      </c>
      <c r="AG40" s="12">
        <f>IF('Men''s Epée'!$X$3=TRUE,O40,0)</f>
        <v>0</v>
      </c>
      <c r="AH40" s="26">
        <f t="shared" si="21"/>
        <v>0</v>
      </c>
      <c r="AI40" s="26">
        <f t="shared" si="22"/>
        <v>0</v>
      </c>
      <c r="AJ40" s="26">
        <f t="shared" si="23"/>
        <v>0</v>
      </c>
      <c r="AK40" s="26">
        <f t="shared" si="24"/>
        <v>0</v>
      </c>
      <c r="AL40" s="12">
        <f t="shared" si="25"/>
        <v>0</v>
      </c>
    </row>
    <row r="41" spans="1:38" ht="13.5">
      <c r="A41" s="16" t="str">
        <f t="shared" si="0"/>
        <v>38</v>
      </c>
      <c r="B41" s="16">
        <f t="shared" si="16"/>
      </c>
      <c r="C41" s="17" t="s">
        <v>83</v>
      </c>
      <c r="D41" s="18">
        <v>1980</v>
      </c>
      <c r="E41" s="19">
        <f>ROUND(F41+IF('Men''s Epée'!$A$3=1,G41,0)+LARGE($U41:$AB41,1)+LARGE($U41:$AB41,2),0)</f>
        <v>665</v>
      </c>
      <c r="F41" s="20"/>
      <c r="G41" s="21"/>
      <c r="H41" s="21">
        <v>35</v>
      </c>
      <c r="I41" s="22">
        <f>IF(OR('Men''s Epée'!$A$3=1,'Men''s Epée'!$U$3=TRUE),IF(OR(H41&gt;=49,ISNUMBER(H41)=FALSE),0,VLOOKUP(H41,PointTable,I$3,TRUE)),0)</f>
        <v>265</v>
      </c>
      <c r="J41" s="21">
        <v>20</v>
      </c>
      <c r="K41" s="22">
        <f>IF(OR('Men''s Epée'!$A$3=1,'Men''s Epée'!$V$3=TRUE),IF(OR(J41&gt;=49,ISNUMBER(J41)=FALSE),0,VLOOKUP(J41,PointTable,K$3,TRUE)),0)</f>
        <v>400</v>
      </c>
      <c r="L41" s="21" t="s">
        <v>8</v>
      </c>
      <c r="M41" s="22">
        <f>IF(OR('Men''s Epée'!$A$3=1,'Men''s Epée'!$W$3=TRUE),IF(OR(L41&gt;=49,ISNUMBER(L41)=FALSE),0,VLOOKUP(L41,PointTable,M$3,TRUE)),0)</f>
        <v>0</v>
      </c>
      <c r="N41" s="21" t="s">
        <v>8</v>
      </c>
      <c r="O41" s="22">
        <f>IF(OR('Men''s Epée'!$A$3=1,'Men''s Epée'!$X$3=TRUE),IF(OR(N41&gt;=49,ISNUMBER(N41)=FALSE),0,VLOOKUP(N41,PointTable,O$3,TRUE)),0)</f>
        <v>0</v>
      </c>
      <c r="P41" s="23"/>
      <c r="Q41" s="23"/>
      <c r="R41" s="23"/>
      <c r="S41" s="24"/>
      <c r="U41" s="25">
        <f t="shared" si="17"/>
        <v>265</v>
      </c>
      <c r="V41" s="25">
        <f t="shared" si="18"/>
        <v>400</v>
      </c>
      <c r="W41" s="25">
        <f t="shared" si="19"/>
        <v>0</v>
      </c>
      <c r="X41" s="25">
        <f t="shared" si="20"/>
        <v>0</v>
      </c>
      <c r="Y41" s="25">
        <f>IF(OR('Men''s Epée'!$A$3=1,P41&gt;0),ABS(P41),0)</f>
        <v>0</v>
      </c>
      <c r="Z41" s="25">
        <f>IF(OR('Men''s Epée'!$A$3=1,Q41&gt;0),ABS(Q41),0)</f>
        <v>0</v>
      </c>
      <c r="AA41" s="25">
        <f>IF(OR('Men''s Epée'!$A$3=1,R41&gt;0),ABS(R41),0)</f>
        <v>0</v>
      </c>
      <c r="AB41" s="25">
        <f>IF(OR('Men''s Epée'!$A$3=1,S41&gt;0),ABS(S41),0)</f>
        <v>0</v>
      </c>
      <c r="AD41" s="12">
        <f>IF('Men''s Epée'!$U$3=TRUE,I41,0)</f>
        <v>0</v>
      </c>
      <c r="AE41" s="12">
        <f>IF('Men''s Epée'!$V$3=TRUE,K41,0)</f>
        <v>0</v>
      </c>
      <c r="AF41" s="12">
        <f>IF('Men''s Epée'!$W$3=TRUE,M41,0)</f>
        <v>0</v>
      </c>
      <c r="AG41" s="12">
        <f>IF('Men''s Epée'!$X$3=TRUE,O41,0)</f>
        <v>0</v>
      </c>
      <c r="AH41" s="26">
        <f t="shared" si="21"/>
        <v>0</v>
      </c>
      <c r="AI41" s="26">
        <f t="shared" si="22"/>
        <v>0</v>
      </c>
      <c r="AJ41" s="26">
        <f t="shared" si="23"/>
        <v>0</v>
      </c>
      <c r="AK41" s="26">
        <f t="shared" si="24"/>
        <v>0</v>
      </c>
      <c r="AL41" s="12">
        <f t="shared" si="25"/>
        <v>0</v>
      </c>
    </row>
    <row r="42" spans="1:38" ht="13.5">
      <c r="A42" s="16" t="str">
        <f t="shared" si="0"/>
        <v>39</v>
      </c>
      <c r="B42" s="16" t="str">
        <f t="shared" si="16"/>
        <v>#</v>
      </c>
      <c r="C42" s="17" t="s">
        <v>312</v>
      </c>
      <c r="D42" s="18">
        <v>1983</v>
      </c>
      <c r="E42" s="19">
        <f>ROUND(F42+IF('Men''s Epée'!$A$3=1,G42,0)+LARGE($U42:$AB42,1)+LARGE($U42:$AB42,2),0)</f>
        <v>631</v>
      </c>
      <c r="F42" s="20"/>
      <c r="G42" s="21"/>
      <c r="H42" s="21">
        <v>31</v>
      </c>
      <c r="I42" s="22">
        <f>IF(OR('Men''s Epée'!$A$3=1,'Men''s Epée'!$U$3=TRUE),IF(OR(H42&gt;=49,ISNUMBER(H42)=FALSE),0,VLOOKUP(H42,PointTable,I$3,TRUE)),0)</f>
        <v>285</v>
      </c>
      <c r="J42" s="21">
        <v>43.5</v>
      </c>
      <c r="K42" s="22">
        <f>IF(OR('Men''s Epée'!$A$3=1,'Men''s Epée'!$V$3=TRUE),IF(OR(J42&gt;=49,ISNUMBER(J42)=FALSE),0,VLOOKUP(J42,PointTable,K$3,TRUE)),0)</f>
        <v>222.5</v>
      </c>
      <c r="L42" s="21" t="s">
        <v>8</v>
      </c>
      <c r="M42" s="22">
        <f>IF(OR('Men''s Epée'!$A$3=1,'Men''s Epée'!$W$3=TRUE),IF(OR(L42&gt;=49,ISNUMBER(L42)=FALSE),0,VLOOKUP(L42,PointTable,M$3,TRUE)),0)</f>
        <v>0</v>
      </c>
      <c r="N42" s="21">
        <v>19</v>
      </c>
      <c r="O42" s="22">
        <f>IF(OR('Men''s Epée'!$A$3=1,'Men''s Epée'!$X$3=TRUE),IF(OR(N42&gt;=49,ISNUMBER(N42)=FALSE),0,VLOOKUP(N42,PointTable,O$3,TRUE)),0)</f>
        <v>346</v>
      </c>
      <c r="P42" s="23"/>
      <c r="Q42" s="23"/>
      <c r="R42" s="23"/>
      <c r="S42" s="24"/>
      <c r="U42" s="25">
        <f t="shared" si="17"/>
        <v>285</v>
      </c>
      <c r="V42" s="25">
        <f t="shared" si="18"/>
        <v>222.5</v>
      </c>
      <c r="W42" s="25">
        <f t="shared" si="19"/>
        <v>0</v>
      </c>
      <c r="X42" s="25">
        <f t="shared" si="20"/>
        <v>346</v>
      </c>
      <c r="Y42" s="25">
        <f>IF(OR('Men''s Epée'!$A$3=1,P42&gt;0),ABS(P42),0)</f>
        <v>0</v>
      </c>
      <c r="Z42" s="25">
        <f>IF(OR('Men''s Epée'!$A$3=1,Q42&gt;0),ABS(Q42),0)</f>
        <v>0</v>
      </c>
      <c r="AA42" s="25">
        <f>IF(OR('Men''s Epée'!$A$3=1,R42&gt;0),ABS(R42),0)</f>
        <v>0</v>
      </c>
      <c r="AB42" s="25">
        <f>IF(OR('Men''s Epée'!$A$3=1,S42&gt;0),ABS(S42),0)</f>
        <v>0</v>
      </c>
      <c r="AD42" s="12">
        <f>IF('Men''s Epée'!$U$3=TRUE,I42,0)</f>
        <v>0</v>
      </c>
      <c r="AE42" s="12">
        <f>IF('Men''s Epée'!$V$3=TRUE,K42,0)</f>
        <v>0</v>
      </c>
      <c r="AF42" s="12">
        <f>IF('Men''s Epée'!$W$3=TRUE,M42,0)</f>
        <v>0</v>
      </c>
      <c r="AG42" s="12">
        <f>IF('Men''s Epée'!$X$3=TRUE,O42,0)</f>
        <v>0</v>
      </c>
      <c r="AH42" s="26">
        <f t="shared" si="21"/>
        <v>0</v>
      </c>
      <c r="AI42" s="26">
        <f t="shared" si="22"/>
        <v>0</v>
      </c>
      <c r="AJ42" s="26">
        <f t="shared" si="23"/>
        <v>0</v>
      </c>
      <c r="AK42" s="26">
        <f t="shared" si="24"/>
        <v>0</v>
      </c>
      <c r="AL42" s="12">
        <f t="shared" si="25"/>
        <v>0</v>
      </c>
    </row>
    <row r="43" spans="1:38" ht="13.5">
      <c r="A43" s="16" t="str">
        <f t="shared" si="0"/>
        <v>40</v>
      </c>
      <c r="B43" s="16" t="str">
        <f t="shared" si="16"/>
        <v>#</v>
      </c>
      <c r="C43" s="17" t="s">
        <v>88</v>
      </c>
      <c r="D43" s="18">
        <v>1982</v>
      </c>
      <c r="E43" s="19">
        <f>ROUND(F43+IF('Men''s Epée'!$A$3=1,G43,0)+LARGE($U43:$AB43,1)+LARGE($U43:$AB43,2),0)</f>
        <v>590</v>
      </c>
      <c r="F43" s="20"/>
      <c r="G43" s="21"/>
      <c r="H43" s="21" t="s">
        <v>8</v>
      </c>
      <c r="I43" s="22">
        <f>IF(OR('Men''s Epée'!$A$3=1,'Men''s Epée'!$U$3=TRUE),IF(OR(H43&gt;=49,ISNUMBER(H43)=FALSE),0,VLOOKUP(H43,PointTable,I$3,TRUE)),0)</f>
        <v>0</v>
      </c>
      <c r="J43" s="21">
        <v>48</v>
      </c>
      <c r="K43" s="22">
        <f>IF(OR('Men''s Epée'!$A$3=1,'Men''s Epée'!$V$3=TRUE),IF(OR(J43&gt;=49,ISNUMBER(J43)=FALSE),0,VLOOKUP(J43,PointTable,K$3,TRUE)),0)</f>
        <v>200</v>
      </c>
      <c r="L43" s="21">
        <v>22</v>
      </c>
      <c r="M43" s="22">
        <f>IF(OR('Men''s Epée'!$A$3=1,'Men''s Epée'!$W$3=TRUE),IF(OR(L43&gt;=49,ISNUMBER(L43)=FALSE),0,VLOOKUP(L43,PointTable,M$3,TRUE)),0)</f>
        <v>390</v>
      </c>
      <c r="N43" s="21" t="s">
        <v>8</v>
      </c>
      <c r="O43" s="22">
        <f>IF(OR('Men''s Epée'!$A$3=1,'Men''s Epée'!$X$3=TRUE),IF(OR(N43&gt;=49,ISNUMBER(N43)=FALSE),0,VLOOKUP(N43,PointTable,O$3,TRUE)),0)</f>
        <v>0</v>
      </c>
      <c r="P43" s="23"/>
      <c r="Q43" s="23"/>
      <c r="R43" s="23"/>
      <c r="S43" s="24"/>
      <c r="U43" s="25">
        <f t="shared" si="17"/>
        <v>0</v>
      </c>
      <c r="V43" s="25">
        <f t="shared" si="18"/>
        <v>200</v>
      </c>
      <c r="W43" s="25">
        <f t="shared" si="19"/>
        <v>390</v>
      </c>
      <c r="X43" s="25">
        <f t="shared" si="20"/>
        <v>0</v>
      </c>
      <c r="Y43" s="25">
        <f>IF(OR('Men''s Epée'!$A$3=1,P43&gt;0),ABS(P43),0)</f>
        <v>0</v>
      </c>
      <c r="Z43" s="25">
        <f>IF(OR('Men''s Epée'!$A$3=1,Q43&gt;0),ABS(Q43),0)</f>
        <v>0</v>
      </c>
      <c r="AA43" s="25">
        <f>IF(OR('Men''s Epée'!$A$3=1,R43&gt;0),ABS(R43),0)</f>
        <v>0</v>
      </c>
      <c r="AB43" s="25">
        <f>IF(OR('Men''s Epée'!$A$3=1,S43&gt;0),ABS(S43),0)</f>
        <v>0</v>
      </c>
      <c r="AD43" s="12">
        <f>IF('Men''s Epée'!$U$3=TRUE,I43,0)</f>
        <v>0</v>
      </c>
      <c r="AE43" s="12">
        <f>IF('Men''s Epée'!$V$3=TRUE,K43,0)</f>
        <v>0</v>
      </c>
      <c r="AF43" s="12">
        <f>IF('Men''s Epée'!$W$3=TRUE,M43,0)</f>
        <v>0</v>
      </c>
      <c r="AG43" s="12">
        <f>IF('Men''s Epée'!$X$3=TRUE,O43,0)</f>
        <v>0</v>
      </c>
      <c r="AH43" s="26">
        <f t="shared" si="21"/>
        <v>0</v>
      </c>
      <c r="AI43" s="26">
        <f t="shared" si="22"/>
        <v>0</v>
      </c>
      <c r="AJ43" s="26">
        <f t="shared" si="23"/>
        <v>0</v>
      </c>
      <c r="AK43" s="26">
        <f t="shared" si="24"/>
        <v>0</v>
      </c>
      <c r="AL43" s="12">
        <f t="shared" si="25"/>
        <v>0</v>
      </c>
    </row>
    <row r="44" spans="1:38" ht="13.5">
      <c r="A44" s="16" t="str">
        <f t="shared" si="0"/>
        <v>41</v>
      </c>
      <c r="B44" s="16" t="str">
        <f t="shared" si="16"/>
        <v>#</v>
      </c>
      <c r="C44" s="17" t="s">
        <v>89</v>
      </c>
      <c r="D44" s="18">
        <v>1981</v>
      </c>
      <c r="E44" s="19">
        <f>ROUND(F44+IF('Men''s Epée'!$A$3=1,G44,0)+LARGE($U44:$AB44,1)+LARGE($U44:$AB44,2),0)</f>
        <v>583</v>
      </c>
      <c r="F44" s="20"/>
      <c r="G44" s="21"/>
      <c r="H44" s="21">
        <v>43</v>
      </c>
      <c r="I44" s="22">
        <f>IF(OR('Men''s Epée'!$A$3=1,'Men''s Epée'!$U$3=TRUE),IF(OR(H44&gt;=49,ISNUMBER(H44)=FALSE),0,VLOOKUP(H44,PointTable,I$3,TRUE)),0)</f>
        <v>225</v>
      </c>
      <c r="J44" s="21" t="s">
        <v>8</v>
      </c>
      <c r="K44" s="22">
        <f>IF(OR('Men''s Epée'!$A$3=1,'Men''s Epée'!$V$3=TRUE),IF(OR(J44&gt;=49,ISNUMBER(J44)=FALSE),0,VLOOKUP(J44,PointTable,K$3,TRUE)),0)</f>
        <v>0</v>
      </c>
      <c r="L44" s="21">
        <v>28</v>
      </c>
      <c r="M44" s="22">
        <f>IF(OR('Men''s Epée'!$A$3=1,'Men''s Epée'!$W$3=TRUE),IF(OR(L44&gt;=49,ISNUMBER(L44)=FALSE),0,VLOOKUP(L44,PointTable,M$3,TRUE)),0)</f>
        <v>300</v>
      </c>
      <c r="N44" s="21">
        <v>28</v>
      </c>
      <c r="O44" s="22">
        <f>IF(OR('Men''s Epée'!$A$3=1,'Men''s Epée'!$X$3=TRUE),IF(OR(N44&gt;=49,ISNUMBER(N44)=FALSE),0,VLOOKUP(N44,PointTable,O$3,TRUE)),0)</f>
        <v>283</v>
      </c>
      <c r="P44" s="23"/>
      <c r="Q44" s="23"/>
      <c r="R44" s="23"/>
      <c r="S44" s="24"/>
      <c r="U44" s="25">
        <f t="shared" si="17"/>
        <v>225</v>
      </c>
      <c r="V44" s="25">
        <f t="shared" si="18"/>
        <v>0</v>
      </c>
      <c r="W44" s="25">
        <f t="shared" si="19"/>
        <v>300</v>
      </c>
      <c r="X44" s="25">
        <f t="shared" si="20"/>
        <v>283</v>
      </c>
      <c r="Y44" s="25">
        <f>IF(OR('Men''s Epée'!$A$3=1,P44&gt;0),ABS(P44),0)</f>
        <v>0</v>
      </c>
      <c r="Z44" s="25">
        <f>IF(OR('Men''s Epée'!$A$3=1,Q44&gt;0),ABS(Q44),0)</f>
        <v>0</v>
      </c>
      <c r="AA44" s="25">
        <f>IF(OR('Men''s Epée'!$A$3=1,R44&gt;0),ABS(R44),0)</f>
        <v>0</v>
      </c>
      <c r="AB44" s="25">
        <f>IF(OR('Men''s Epée'!$A$3=1,S44&gt;0),ABS(S44),0)</f>
        <v>0</v>
      </c>
      <c r="AD44" s="12">
        <f>IF('Men''s Epée'!$U$3=TRUE,I44,0)</f>
        <v>0</v>
      </c>
      <c r="AE44" s="12">
        <f>IF('Men''s Epée'!$V$3=TRUE,K44,0)</f>
        <v>0</v>
      </c>
      <c r="AF44" s="12">
        <f>IF('Men''s Epée'!$W$3=TRUE,M44,0)</f>
        <v>0</v>
      </c>
      <c r="AG44" s="12">
        <f>IF('Men''s Epée'!$X$3=TRUE,O44,0)</f>
        <v>0</v>
      </c>
      <c r="AH44" s="26">
        <f t="shared" si="21"/>
        <v>0</v>
      </c>
      <c r="AI44" s="26">
        <f t="shared" si="22"/>
        <v>0</v>
      </c>
      <c r="AJ44" s="26">
        <f t="shared" si="23"/>
        <v>0</v>
      </c>
      <c r="AK44" s="26">
        <f t="shared" si="24"/>
        <v>0</v>
      </c>
      <c r="AL44" s="12">
        <f t="shared" si="25"/>
        <v>0</v>
      </c>
    </row>
    <row r="45" spans="1:38" ht="13.5">
      <c r="A45" s="16" t="str">
        <f t="shared" si="0"/>
        <v>42</v>
      </c>
      <c r="B45" s="16">
        <f t="shared" si="16"/>
      </c>
      <c r="C45" s="17" t="s">
        <v>335</v>
      </c>
      <c r="D45" s="18">
        <v>1980</v>
      </c>
      <c r="E45" s="19">
        <f>ROUND(F45+IF('Men''s Epée'!$A$3=1,G45,0)+LARGE($U45:$AB45,1)+LARGE($U45:$AB45,2),0)</f>
        <v>576</v>
      </c>
      <c r="F45" s="20"/>
      <c r="G45" s="21"/>
      <c r="H45" s="21" t="s">
        <v>8</v>
      </c>
      <c r="I45" s="22">
        <f>IF(OR('Men''s Epée'!$A$3=1,'Men''s Epée'!$U$3=TRUE),IF(OR(H45&gt;=49,ISNUMBER(H45)=FALSE),0,VLOOKUP(H45,PointTable,I$3,TRUE)),0)</f>
        <v>0</v>
      </c>
      <c r="J45" s="21">
        <v>45.33</v>
      </c>
      <c r="K45" s="22">
        <f>IF(OR('Men''s Epée'!$A$3=1,'Men''s Epée'!$V$3=TRUE),IF(OR(J45&gt;=49,ISNUMBER(J45)=FALSE),0,VLOOKUP(J45,PointTable,K$3,TRUE)),0)</f>
        <v>210</v>
      </c>
      <c r="L45" s="21">
        <v>29</v>
      </c>
      <c r="M45" s="22">
        <f>IF(OR('Men''s Epée'!$A$3=1,'Men''s Epée'!$W$3=TRUE),IF(OR(L45&gt;=49,ISNUMBER(L45)=FALSE),0,VLOOKUP(L45,PointTable,M$3,TRUE)),0)</f>
        <v>295</v>
      </c>
      <c r="N45" s="21">
        <v>29</v>
      </c>
      <c r="O45" s="22">
        <f>IF(OR('Men''s Epée'!$A$3=1,'Men''s Epée'!$X$3=TRUE),IF(OR(N45&gt;=49,ISNUMBER(N45)=FALSE),0,VLOOKUP(N45,PointTable,O$3,TRUE)),0)</f>
        <v>281</v>
      </c>
      <c r="P45" s="23"/>
      <c r="Q45" s="23"/>
      <c r="R45" s="23"/>
      <c r="S45" s="24"/>
      <c r="U45" s="25">
        <f aca="true" t="shared" si="26" ref="U45:U75">I45</f>
        <v>0</v>
      </c>
      <c r="V45" s="25">
        <f aca="true" t="shared" si="27" ref="V45:V75">K45</f>
        <v>210</v>
      </c>
      <c r="W45" s="25">
        <f aca="true" t="shared" si="28" ref="W45:W75">M45</f>
        <v>295</v>
      </c>
      <c r="X45" s="25">
        <f aca="true" t="shared" si="29" ref="X45:X75">O45</f>
        <v>281</v>
      </c>
      <c r="Y45" s="25">
        <f>IF(OR('Men''s Epée'!$A$3=1,P45&gt;0),ABS(P45),0)</f>
        <v>0</v>
      </c>
      <c r="Z45" s="25">
        <f>IF(OR('Men''s Epée'!$A$3=1,Q45&gt;0),ABS(Q45),0)</f>
        <v>0</v>
      </c>
      <c r="AA45" s="25">
        <f>IF(OR('Men''s Epée'!$A$3=1,R45&gt;0),ABS(R45),0)</f>
        <v>0</v>
      </c>
      <c r="AB45" s="25">
        <f>IF(OR('Men''s Epée'!$A$3=1,S45&gt;0),ABS(S45),0)</f>
        <v>0</v>
      </c>
      <c r="AD45" s="12">
        <f>IF('Men''s Epée'!$U$3=TRUE,I45,0)</f>
        <v>0</v>
      </c>
      <c r="AE45" s="12">
        <f>IF('Men''s Epée'!$V$3=TRUE,K45,0)</f>
        <v>0</v>
      </c>
      <c r="AF45" s="12">
        <f>IF('Men''s Epée'!$W$3=TRUE,M45,0)</f>
        <v>0</v>
      </c>
      <c r="AG45" s="12">
        <f>IF('Men''s Epée'!$X$3=TRUE,O45,0)</f>
        <v>0</v>
      </c>
      <c r="AH45" s="26">
        <f aca="true" t="shared" si="30" ref="AH45:AH75">MAX(P45,0)</f>
        <v>0</v>
      </c>
      <c r="AI45" s="26">
        <f aca="true" t="shared" si="31" ref="AI45:AI75">MAX(Q45,0)</f>
        <v>0</v>
      </c>
      <c r="AJ45" s="26">
        <f aca="true" t="shared" si="32" ref="AJ45:AJ75">MAX(R45,0)</f>
        <v>0</v>
      </c>
      <c r="AK45" s="26">
        <f aca="true" t="shared" si="33" ref="AK45:AK75">MAX(S45,0)</f>
        <v>0</v>
      </c>
      <c r="AL45" s="12">
        <f aca="true" t="shared" si="34" ref="AL45:AL75">LARGE(AD45:AK45,1)+LARGE(AD45:AK45,2)+F45</f>
        <v>0</v>
      </c>
    </row>
    <row r="46" spans="1:38" ht="13.5">
      <c r="A46" s="16" t="str">
        <f t="shared" si="0"/>
        <v>43</v>
      </c>
      <c r="B46" s="16">
        <f t="shared" si="16"/>
      </c>
      <c r="C46" s="17" t="s">
        <v>86</v>
      </c>
      <c r="D46" s="18">
        <v>1976</v>
      </c>
      <c r="E46" s="19">
        <f>ROUND(F46+IF('Men''s Epée'!$A$3=1,G46,0)+LARGE($U46:$AB46,1)+LARGE($U46:$AB46,2),0)</f>
        <v>568</v>
      </c>
      <c r="F46" s="20"/>
      <c r="G46" s="21"/>
      <c r="H46" s="21">
        <v>36</v>
      </c>
      <c r="I46" s="22">
        <f>IF(OR('Men''s Epée'!$A$3=1,'Men''s Epée'!$U$3=TRUE),IF(OR(H46&gt;=49,ISNUMBER(H46)=FALSE),0,VLOOKUP(H46,PointTable,I$3,TRUE)),0)</f>
        <v>260</v>
      </c>
      <c r="J46" s="21">
        <v>39</v>
      </c>
      <c r="K46" s="22">
        <f>IF(OR('Men''s Epée'!$A$3=1,'Men''s Epée'!$V$3=TRUE),IF(OR(J46&gt;=49,ISNUMBER(J46)=FALSE),0,VLOOKUP(J46,PointTable,K$3,TRUE)),0)</f>
        <v>245</v>
      </c>
      <c r="L46" s="21">
        <v>26.5</v>
      </c>
      <c r="M46" s="22">
        <f>IF(OR('Men''s Epée'!$A$3=1,'Men''s Epée'!$W$3=TRUE),IF(OR(L46&gt;=49,ISNUMBER(L46)=FALSE),0,VLOOKUP(L46,PointTable,M$3,TRUE)),0)</f>
        <v>307.5</v>
      </c>
      <c r="N46" s="21" t="s">
        <v>8</v>
      </c>
      <c r="O46" s="22">
        <f>IF(OR('Men''s Epée'!$A$3=1,'Men''s Epée'!$X$3=TRUE),IF(OR(N46&gt;=49,ISNUMBER(N46)=FALSE),0,VLOOKUP(N46,PointTable,O$3,TRUE)),0)</f>
        <v>0</v>
      </c>
      <c r="P46" s="23"/>
      <c r="Q46" s="23"/>
      <c r="R46" s="23"/>
      <c r="S46" s="24"/>
      <c r="U46" s="25">
        <f t="shared" si="26"/>
        <v>260</v>
      </c>
      <c r="V46" s="25">
        <f t="shared" si="27"/>
        <v>245</v>
      </c>
      <c r="W46" s="25">
        <f t="shared" si="28"/>
        <v>307.5</v>
      </c>
      <c r="X46" s="25">
        <f t="shared" si="29"/>
        <v>0</v>
      </c>
      <c r="Y46" s="25">
        <f>IF(OR('Men''s Epée'!$A$3=1,P46&gt;0),ABS(P46),0)</f>
        <v>0</v>
      </c>
      <c r="Z46" s="25">
        <f>IF(OR('Men''s Epée'!$A$3=1,Q46&gt;0),ABS(Q46),0)</f>
        <v>0</v>
      </c>
      <c r="AA46" s="25">
        <f>IF(OR('Men''s Epée'!$A$3=1,R46&gt;0),ABS(R46),0)</f>
        <v>0</v>
      </c>
      <c r="AB46" s="25">
        <f>IF(OR('Men''s Epée'!$A$3=1,S46&gt;0),ABS(S46),0)</f>
        <v>0</v>
      </c>
      <c r="AD46" s="12">
        <f>IF('Men''s Epée'!$U$3=TRUE,I46,0)</f>
        <v>0</v>
      </c>
      <c r="AE46" s="12">
        <f>IF('Men''s Epée'!$V$3=TRUE,K46,0)</f>
        <v>0</v>
      </c>
      <c r="AF46" s="12">
        <f>IF('Men''s Epée'!$W$3=TRUE,M46,0)</f>
        <v>0</v>
      </c>
      <c r="AG46" s="12">
        <f>IF('Men''s Epée'!$X$3=TRUE,O46,0)</f>
        <v>0</v>
      </c>
      <c r="AH46" s="26">
        <f t="shared" si="30"/>
        <v>0</v>
      </c>
      <c r="AI46" s="26">
        <f t="shared" si="31"/>
        <v>0</v>
      </c>
      <c r="AJ46" s="26">
        <f t="shared" si="32"/>
        <v>0</v>
      </c>
      <c r="AK46" s="26">
        <f t="shared" si="33"/>
        <v>0</v>
      </c>
      <c r="AL46" s="12">
        <f t="shared" si="34"/>
        <v>0</v>
      </c>
    </row>
    <row r="47" spans="1:38" ht="13.5">
      <c r="A47" s="16" t="str">
        <f t="shared" si="0"/>
        <v>44</v>
      </c>
      <c r="B47" s="16">
        <f t="shared" si="16"/>
      </c>
      <c r="C47" s="17" t="s">
        <v>71</v>
      </c>
      <c r="D47" s="18">
        <v>1978</v>
      </c>
      <c r="E47" s="19">
        <f>ROUND(F47+IF('Men''s Epée'!$A$3=1,G47,0)+LARGE($U47:$AB47,1)+LARGE($U47:$AB47,2),0)</f>
        <v>560</v>
      </c>
      <c r="F47" s="20"/>
      <c r="G47" s="21"/>
      <c r="H47" s="21">
        <v>29</v>
      </c>
      <c r="I47" s="22">
        <f>IF(OR('Men''s Epée'!$A$3=1,'Men''s Epée'!$U$3=TRUE),IF(OR(H47&gt;=49,ISNUMBER(H47)=FALSE),0,VLOOKUP(H47,PointTable,I$3,TRUE)),0)</f>
        <v>295</v>
      </c>
      <c r="J47" s="21">
        <v>35</v>
      </c>
      <c r="K47" s="22">
        <f>IF(OR('Men''s Epée'!$A$3=1,'Men''s Epée'!$V$3=TRUE),IF(OR(J47&gt;=49,ISNUMBER(J47)=FALSE),0,VLOOKUP(J47,PointTable,K$3,TRUE)),0)</f>
        <v>265</v>
      </c>
      <c r="L47" s="21" t="s">
        <v>8</v>
      </c>
      <c r="M47" s="22">
        <f>IF(OR('Men''s Epée'!$A$3=1,'Men''s Epée'!$W$3=TRUE),IF(OR(L47&gt;=49,ISNUMBER(L47)=FALSE),0,VLOOKUP(L47,PointTable,M$3,TRUE)),0)</f>
        <v>0</v>
      </c>
      <c r="N47" s="21" t="s">
        <v>8</v>
      </c>
      <c r="O47" s="22">
        <f>IF(OR('Men''s Epée'!$A$3=1,'Men''s Epée'!$X$3=TRUE),IF(OR(N47&gt;=49,ISNUMBER(N47)=FALSE),0,VLOOKUP(N47,PointTable,O$3,TRUE)),0)</f>
        <v>0</v>
      </c>
      <c r="P47" s="23"/>
      <c r="Q47" s="23"/>
      <c r="R47" s="23"/>
      <c r="S47" s="24"/>
      <c r="U47" s="25">
        <f t="shared" si="26"/>
        <v>295</v>
      </c>
      <c r="V47" s="25">
        <f t="shared" si="27"/>
        <v>265</v>
      </c>
      <c r="W47" s="25">
        <f t="shared" si="28"/>
        <v>0</v>
      </c>
      <c r="X47" s="25">
        <f t="shared" si="29"/>
        <v>0</v>
      </c>
      <c r="Y47" s="25">
        <f>IF(OR('Men''s Epée'!$A$3=1,P47&gt;0),ABS(P47),0)</f>
        <v>0</v>
      </c>
      <c r="Z47" s="25">
        <f>IF(OR('Men''s Epée'!$A$3=1,Q47&gt;0),ABS(Q47),0)</f>
        <v>0</v>
      </c>
      <c r="AA47" s="25">
        <f>IF(OR('Men''s Epée'!$A$3=1,R47&gt;0),ABS(R47),0)</f>
        <v>0</v>
      </c>
      <c r="AB47" s="25">
        <f>IF(OR('Men''s Epée'!$A$3=1,S47&gt;0),ABS(S47),0)</f>
        <v>0</v>
      </c>
      <c r="AD47" s="12">
        <f>IF('Men''s Epée'!$U$3=TRUE,I47,0)</f>
        <v>0</v>
      </c>
      <c r="AE47" s="12">
        <f>IF('Men''s Epée'!$V$3=TRUE,K47,0)</f>
        <v>0</v>
      </c>
      <c r="AF47" s="12">
        <f>IF('Men''s Epée'!$W$3=TRUE,M47,0)</f>
        <v>0</v>
      </c>
      <c r="AG47" s="12">
        <f>IF('Men''s Epée'!$X$3=TRUE,O47,0)</f>
        <v>0</v>
      </c>
      <c r="AH47" s="26">
        <f t="shared" si="30"/>
        <v>0</v>
      </c>
      <c r="AI47" s="26">
        <f t="shared" si="31"/>
        <v>0</v>
      </c>
      <c r="AJ47" s="26">
        <f t="shared" si="32"/>
        <v>0</v>
      </c>
      <c r="AK47" s="26">
        <f t="shared" si="33"/>
        <v>0</v>
      </c>
      <c r="AL47" s="12">
        <f t="shared" si="34"/>
        <v>0</v>
      </c>
    </row>
    <row r="48" spans="1:38" ht="13.5">
      <c r="A48" s="16" t="str">
        <f t="shared" si="0"/>
        <v>45</v>
      </c>
      <c r="B48" s="16" t="str">
        <f t="shared" si="16"/>
        <v>#</v>
      </c>
      <c r="C48" s="17" t="s">
        <v>313</v>
      </c>
      <c r="D48" s="18">
        <v>1985</v>
      </c>
      <c r="E48" s="19">
        <f>ROUND(F48+IF('Men''s Epée'!$A$3=1,G48,0)+LARGE($U48:$AB48,1)+LARGE($U48:$AB48,2),0)</f>
        <v>550</v>
      </c>
      <c r="F48" s="20"/>
      <c r="G48" s="21"/>
      <c r="H48" s="21">
        <v>41</v>
      </c>
      <c r="I48" s="22">
        <f>IF(OR('Men''s Epée'!$A$3=1,'Men''s Epée'!$U$3=TRUE),IF(OR(H48&gt;=49,ISNUMBER(H48)=FALSE),0,VLOOKUP(H48,PointTable,I$3,TRUE)),0)</f>
        <v>235</v>
      </c>
      <c r="J48" s="21">
        <v>41</v>
      </c>
      <c r="K48" s="22">
        <f>IF(OR('Men''s Epée'!$A$3=1,'Men''s Epée'!$V$3=TRUE),IF(OR(J48&gt;=49,ISNUMBER(J48)=FALSE),0,VLOOKUP(J48,PointTable,K$3,TRUE)),0)</f>
        <v>235</v>
      </c>
      <c r="L48" s="21">
        <v>25</v>
      </c>
      <c r="M48" s="22">
        <f>IF(OR('Men''s Epée'!$A$3=1,'Men''s Epée'!$W$3=TRUE),IF(OR(L48&gt;=49,ISNUMBER(L48)=FALSE),0,VLOOKUP(L48,PointTable,M$3,TRUE)),0)</f>
        <v>315</v>
      </c>
      <c r="N48" s="21" t="s">
        <v>8</v>
      </c>
      <c r="O48" s="22">
        <f>IF(OR('Men''s Epée'!$A$3=1,'Men''s Epée'!$X$3=TRUE),IF(OR(N48&gt;=49,ISNUMBER(N48)=FALSE),0,VLOOKUP(N48,PointTable,O$3,TRUE)),0)</f>
        <v>0</v>
      </c>
      <c r="P48" s="23"/>
      <c r="Q48" s="23"/>
      <c r="R48" s="23"/>
      <c r="S48" s="24"/>
      <c r="U48" s="25">
        <f t="shared" si="26"/>
        <v>235</v>
      </c>
      <c r="V48" s="25">
        <f t="shared" si="27"/>
        <v>235</v>
      </c>
      <c r="W48" s="25">
        <f t="shared" si="28"/>
        <v>315</v>
      </c>
      <c r="X48" s="25">
        <f t="shared" si="29"/>
        <v>0</v>
      </c>
      <c r="Y48" s="25">
        <f>IF(OR('Men''s Epée'!$A$3=1,P48&gt;0),ABS(P48),0)</f>
        <v>0</v>
      </c>
      <c r="Z48" s="25">
        <f>IF(OR('Men''s Epée'!$A$3=1,Q48&gt;0),ABS(Q48),0)</f>
        <v>0</v>
      </c>
      <c r="AA48" s="25">
        <f>IF(OR('Men''s Epée'!$A$3=1,R48&gt;0),ABS(R48),0)</f>
        <v>0</v>
      </c>
      <c r="AB48" s="25">
        <f>IF(OR('Men''s Epée'!$A$3=1,S48&gt;0),ABS(S48),0)</f>
        <v>0</v>
      </c>
      <c r="AD48" s="12">
        <f>IF('Men''s Epée'!$U$3=TRUE,I48,0)</f>
        <v>0</v>
      </c>
      <c r="AE48" s="12">
        <f>IF('Men''s Epée'!$V$3=TRUE,K48,0)</f>
        <v>0</v>
      </c>
      <c r="AF48" s="12">
        <f>IF('Men''s Epée'!$W$3=TRUE,M48,0)</f>
        <v>0</v>
      </c>
      <c r="AG48" s="12">
        <f>IF('Men''s Epée'!$X$3=TRUE,O48,0)</f>
        <v>0</v>
      </c>
      <c r="AH48" s="26">
        <f t="shared" si="30"/>
        <v>0</v>
      </c>
      <c r="AI48" s="26">
        <f t="shared" si="31"/>
        <v>0</v>
      </c>
      <c r="AJ48" s="26">
        <f t="shared" si="32"/>
        <v>0</v>
      </c>
      <c r="AK48" s="26">
        <f t="shared" si="33"/>
        <v>0</v>
      </c>
      <c r="AL48" s="12">
        <f t="shared" si="34"/>
        <v>0</v>
      </c>
    </row>
    <row r="49" spans="1:38" ht="13.5">
      <c r="A49" s="16" t="str">
        <f t="shared" si="0"/>
        <v>46</v>
      </c>
      <c r="B49" s="16">
        <f t="shared" si="16"/>
      </c>
      <c r="C49" s="17" t="s">
        <v>461</v>
      </c>
      <c r="D49" s="36">
        <v>1974</v>
      </c>
      <c r="E49" s="19">
        <f>ROUND(F49+IF('Men''s Epée'!$A$3=1,G49,0)+LARGE($U49:$AB49,1)+LARGE($U49:$AB49,2),0)</f>
        <v>535</v>
      </c>
      <c r="F49" s="20"/>
      <c r="G49" s="21"/>
      <c r="H49" s="21" t="s">
        <v>8</v>
      </c>
      <c r="I49" s="22">
        <f>IF(OR('Men''s Epée'!$A$3=1,'Men''s Epée'!$U$3=TRUE),IF(OR(H49&gt;=49,ISNUMBER(H49)=FALSE),0,VLOOKUP(H49,PointTable,I$3,TRUE)),0)</f>
        <v>0</v>
      </c>
      <c r="J49" s="21" t="s">
        <v>8</v>
      </c>
      <c r="K49" s="22">
        <f>IF(OR('Men''s Epée'!$A$3=1,'Men''s Epée'!$V$3=TRUE),IF(OR(J49&gt;=49,ISNUMBER(J49)=FALSE),0,VLOOKUP(J49,PointTable,K$3,TRUE)),0)</f>
        <v>0</v>
      </c>
      <c r="L49" s="21" t="s">
        <v>8</v>
      </c>
      <c r="M49" s="22">
        <f>IF(OR('Men''s Epée'!$A$3=1,'Men''s Epée'!$W$3=TRUE),IF(OR(L49&gt;=49,ISNUMBER(L49)=FALSE),0,VLOOKUP(L49,PointTable,M$3,TRUE)),0)</f>
        <v>0</v>
      </c>
      <c r="N49" s="21">
        <v>9</v>
      </c>
      <c r="O49" s="22">
        <f>IF(OR('Men''s Epée'!$A$3=1,'Men''s Epée'!$X$3=TRUE),IF(OR(N49&gt;=49,ISNUMBER(N49)=FALSE),0,VLOOKUP(N49,PointTable,O$3,TRUE)),0)</f>
        <v>535</v>
      </c>
      <c r="P49" s="23"/>
      <c r="Q49" s="23"/>
      <c r="R49" s="23"/>
      <c r="S49" s="24"/>
      <c r="U49" s="25">
        <f t="shared" si="26"/>
        <v>0</v>
      </c>
      <c r="V49" s="25">
        <f t="shared" si="27"/>
        <v>0</v>
      </c>
      <c r="W49" s="25">
        <f t="shared" si="28"/>
        <v>0</v>
      </c>
      <c r="X49" s="25">
        <f t="shared" si="29"/>
        <v>535</v>
      </c>
      <c r="Y49" s="25">
        <f>IF(OR('Men''s Epée'!$A$3=1,P49&gt;0),ABS(P49),0)</f>
        <v>0</v>
      </c>
      <c r="Z49" s="25">
        <f>IF(OR('Men''s Epée'!$A$3=1,Q49&gt;0),ABS(Q49),0)</f>
        <v>0</v>
      </c>
      <c r="AA49" s="25">
        <f>IF(OR('Men''s Epée'!$A$3=1,R49&gt;0),ABS(R49),0)</f>
        <v>0</v>
      </c>
      <c r="AB49" s="25">
        <f>IF(OR('Men''s Epée'!$A$3=1,S49&gt;0),ABS(S49),0)</f>
        <v>0</v>
      </c>
      <c r="AD49" s="12">
        <f>IF('Men''s Epée'!$U$3=TRUE,I49,0)</f>
        <v>0</v>
      </c>
      <c r="AE49" s="12">
        <f>IF('Men''s Epée'!$V$3=TRUE,K49,0)</f>
        <v>0</v>
      </c>
      <c r="AF49" s="12">
        <f>IF('Men''s Epée'!$W$3=TRUE,M49,0)</f>
        <v>0</v>
      </c>
      <c r="AG49" s="12">
        <f>IF('Men''s Epée'!$X$3=TRUE,O49,0)</f>
        <v>0</v>
      </c>
      <c r="AH49" s="26">
        <f t="shared" si="30"/>
        <v>0</v>
      </c>
      <c r="AI49" s="26">
        <f t="shared" si="31"/>
        <v>0</v>
      </c>
      <c r="AJ49" s="26">
        <f t="shared" si="32"/>
        <v>0</v>
      </c>
      <c r="AK49" s="26">
        <f t="shared" si="33"/>
        <v>0</v>
      </c>
      <c r="AL49" s="12">
        <f t="shared" si="34"/>
        <v>0</v>
      </c>
    </row>
    <row r="50" spans="1:38" ht="13.5">
      <c r="A50" s="16" t="str">
        <f t="shared" si="0"/>
        <v>47</v>
      </c>
      <c r="B50" s="16">
        <f t="shared" si="16"/>
      </c>
      <c r="C50" s="17" t="s">
        <v>211</v>
      </c>
      <c r="D50" s="18">
        <v>1976</v>
      </c>
      <c r="E50" s="19">
        <f>ROUND(F50+IF('Men''s Epée'!$A$3=1,G50,0)+LARGE($U50:$AB50,1)+LARGE($U50:$AB50,2),0)</f>
        <v>528</v>
      </c>
      <c r="F50" s="20"/>
      <c r="G50" s="21"/>
      <c r="H50" s="21">
        <v>38</v>
      </c>
      <c r="I50" s="22">
        <f>IF(OR('Men''s Epée'!$A$3=1,'Men''s Epée'!$U$3=TRUE),IF(OR(H50&gt;=49,ISNUMBER(H50)=FALSE),0,VLOOKUP(H50,PointTable,I$3,TRUE)),0)</f>
        <v>250</v>
      </c>
      <c r="J50" s="21">
        <v>42</v>
      </c>
      <c r="K50" s="22">
        <f>IF(OR('Men''s Epée'!$A$3=1,'Men''s Epée'!$V$3=TRUE),IF(OR(J50&gt;=49,ISNUMBER(J50)=FALSE),0,VLOOKUP(J50,PointTable,K$3,TRUE)),0)</f>
        <v>230</v>
      </c>
      <c r="L50" s="21" t="s">
        <v>8</v>
      </c>
      <c r="M50" s="22">
        <f>IF(OR('Men''s Epée'!$A$3=1,'Men''s Epée'!$W$3=TRUE),IF(OR(L50&gt;=49,ISNUMBER(L50)=FALSE),0,VLOOKUP(L50,PointTable,M$3,TRUE)),0)</f>
        <v>0</v>
      </c>
      <c r="N50" s="21">
        <v>30.5</v>
      </c>
      <c r="O50" s="22">
        <f>IF(OR('Men''s Epée'!$A$3=1,'Men''s Epée'!$X$3=TRUE),IF(OR(N50&gt;=49,ISNUMBER(N50)=FALSE),0,VLOOKUP(N50,PointTable,O$3,TRUE)),0)</f>
        <v>278</v>
      </c>
      <c r="P50" s="23"/>
      <c r="Q50" s="23"/>
      <c r="R50" s="23"/>
      <c r="S50" s="24"/>
      <c r="U50" s="25">
        <f t="shared" si="26"/>
        <v>250</v>
      </c>
      <c r="V50" s="25">
        <f t="shared" si="27"/>
        <v>230</v>
      </c>
      <c r="W50" s="25">
        <f t="shared" si="28"/>
        <v>0</v>
      </c>
      <c r="X50" s="25">
        <f t="shared" si="29"/>
        <v>278</v>
      </c>
      <c r="Y50" s="25">
        <f>IF(OR('Men''s Epée'!$A$3=1,P50&gt;0),ABS(P50),0)</f>
        <v>0</v>
      </c>
      <c r="Z50" s="25">
        <f>IF(OR('Men''s Epée'!$A$3=1,Q50&gt;0),ABS(Q50),0)</f>
        <v>0</v>
      </c>
      <c r="AA50" s="25">
        <f>IF(OR('Men''s Epée'!$A$3=1,R50&gt;0),ABS(R50),0)</f>
        <v>0</v>
      </c>
      <c r="AB50" s="25">
        <f>IF(OR('Men''s Epée'!$A$3=1,S50&gt;0),ABS(S50),0)</f>
        <v>0</v>
      </c>
      <c r="AD50" s="12">
        <f>IF('Men''s Epée'!$U$3=TRUE,I50,0)</f>
        <v>0</v>
      </c>
      <c r="AE50" s="12">
        <f>IF('Men''s Epée'!$V$3=TRUE,K50,0)</f>
        <v>0</v>
      </c>
      <c r="AF50" s="12">
        <f>IF('Men''s Epée'!$W$3=TRUE,M50,0)</f>
        <v>0</v>
      </c>
      <c r="AG50" s="12">
        <f>IF('Men''s Epée'!$X$3=TRUE,O50,0)</f>
        <v>0</v>
      </c>
      <c r="AH50" s="26">
        <f t="shared" si="30"/>
        <v>0</v>
      </c>
      <c r="AI50" s="26">
        <f t="shared" si="31"/>
        <v>0</v>
      </c>
      <c r="AJ50" s="26">
        <f t="shared" si="32"/>
        <v>0</v>
      </c>
      <c r="AK50" s="26">
        <f t="shared" si="33"/>
        <v>0</v>
      </c>
      <c r="AL50" s="12">
        <f t="shared" si="34"/>
        <v>0</v>
      </c>
    </row>
    <row r="51" spans="1:38" ht="13.5">
      <c r="A51" s="16" t="str">
        <f t="shared" si="0"/>
        <v>48</v>
      </c>
      <c r="B51" s="16">
        <f t="shared" si="16"/>
      </c>
      <c r="C51" s="17" t="s">
        <v>420</v>
      </c>
      <c r="D51" s="18">
        <v>1978</v>
      </c>
      <c r="E51" s="19">
        <f>ROUND(F51+IF('Men''s Epée'!$A$3=1,G51,0)+LARGE($U51:$AB51,1)+LARGE($U51:$AB51,2),0)</f>
        <v>480</v>
      </c>
      <c r="F51" s="20"/>
      <c r="G51" s="21"/>
      <c r="H51" s="21" t="s">
        <v>8</v>
      </c>
      <c r="I51" s="22">
        <f>IF(OR('Men''s Epée'!$A$3=1,'Men''s Epée'!$U$3=TRUE),IF(OR(H51&gt;=49,ISNUMBER(H51)=FALSE),0,VLOOKUP(H51,PointTable,I$3,TRUE)),0)</f>
        <v>0</v>
      </c>
      <c r="J51" s="21" t="s">
        <v>8</v>
      </c>
      <c r="K51" s="22">
        <f>IF(OR('Men''s Epée'!$A$3=1,'Men''s Epée'!$V$3=TRUE),IF(OR(J51&gt;=49,ISNUMBER(J51)=FALSE),0,VLOOKUP(J51,PointTable,K$3,TRUE)),0)</f>
        <v>0</v>
      </c>
      <c r="L51" s="21">
        <v>16</v>
      </c>
      <c r="M51" s="22">
        <f>IF(OR('Men''s Epée'!$A$3=1,'Men''s Epée'!$W$3=TRUE),IF(OR(L51&gt;=49,ISNUMBER(L51)=FALSE),0,VLOOKUP(L51,PointTable,M$3,TRUE)),0)</f>
        <v>480</v>
      </c>
      <c r="N51" s="21" t="s">
        <v>8</v>
      </c>
      <c r="O51" s="22">
        <f>IF(OR('Men''s Epée'!$A$3=1,'Men''s Epée'!$X$3=TRUE),IF(OR(N51&gt;=49,ISNUMBER(N51)=FALSE),0,VLOOKUP(N51,PointTable,O$3,TRUE)),0)</f>
        <v>0</v>
      </c>
      <c r="P51" s="23"/>
      <c r="Q51" s="23"/>
      <c r="R51" s="23"/>
      <c r="S51" s="24"/>
      <c r="U51" s="25">
        <f t="shared" si="26"/>
        <v>0</v>
      </c>
      <c r="V51" s="25">
        <f t="shared" si="27"/>
        <v>0</v>
      </c>
      <c r="W51" s="25">
        <f t="shared" si="28"/>
        <v>480</v>
      </c>
      <c r="X51" s="25">
        <f t="shared" si="29"/>
        <v>0</v>
      </c>
      <c r="Y51" s="25">
        <f>IF(OR('Men''s Epée'!$A$3=1,P51&gt;0),ABS(P51),0)</f>
        <v>0</v>
      </c>
      <c r="Z51" s="25">
        <f>IF(OR('Men''s Epée'!$A$3=1,Q51&gt;0),ABS(Q51),0)</f>
        <v>0</v>
      </c>
      <c r="AA51" s="25">
        <f>IF(OR('Men''s Epée'!$A$3=1,R51&gt;0),ABS(R51),0)</f>
        <v>0</v>
      </c>
      <c r="AB51" s="25">
        <f>IF(OR('Men''s Epée'!$A$3=1,S51&gt;0),ABS(S51),0)</f>
        <v>0</v>
      </c>
      <c r="AD51" s="12">
        <f>IF('Men''s Epée'!$U$3=TRUE,I51,0)</f>
        <v>0</v>
      </c>
      <c r="AE51" s="12">
        <f>IF('Men''s Epée'!$V$3=TRUE,K51,0)</f>
        <v>0</v>
      </c>
      <c r="AF51" s="12">
        <f>IF('Men''s Epée'!$W$3=TRUE,M51,0)</f>
        <v>0</v>
      </c>
      <c r="AG51" s="12">
        <f>IF('Men''s Epée'!$X$3=TRUE,O51,0)</f>
        <v>0</v>
      </c>
      <c r="AH51" s="26">
        <f t="shared" si="30"/>
        <v>0</v>
      </c>
      <c r="AI51" s="26">
        <f t="shared" si="31"/>
        <v>0</v>
      </c>
      <c r="AJ51" s="26">
        <f t="shared" si="32"/>
        <v>0</v>
      </c>
      <c r="AK51" s="26">
        <f t="shared" si="33"/>
        <v>0</v>
      </c>
      <c r="AL51" s="12">
        <f t="shared" si="34"/>
        <v>0</v>
      </c>
    </row>
    <row r="52" spans="1:38" ht="13.5">
      <c r="A52" s="16" t="str">
        <f t="shared" si="0"/>
        <v>49</v>
      </c>
      <c r="B52" s="16">
        <f t="shared" si="16"/>
      </c>
      <c r="C52" s="17" t="s">
        <v>310</v>
      </c>
      <c r="D52" s="18">
        <v>1978</v>
      </c>
      <c r="E52" s="19">
        <f>ROUND(F52+IF('Men''s Epée'!$A$3=1,G52,0)+LARGE($U52:$AB52,1)+LARGE($U52:$AB52,2),0)</f>
        <v>425</v>
      </c>
      <c r="F52" s="20"/>
      <c r="G52" s="21"/>
      <c r="H52" s="21">
        <v>45</v>
      </c>
      <c r="I52" s="22">
        <f>IF(OR('Men''s Epée'!$A$3=1,'Men''s Epée'!$U$3=TRUE),IF(OR(H52&gt;=49,ISNUMBER(H52)=FALSE),0,VLOOKUP(H52,PointTable,I$3,TRUE)),0)</f>
        <v>215</v>
      </c>
      <c r="J52" s="21">
        <v>45.33</v>
      </c>
      <c r="K52" s="22">
        <f>IF(OR('Men''s Epée'!$A$3=1,'Men''s Epée'!$V$3=TRUE),IF(OR(J52&gt;=49,ISNUMBER(J52)=FALSE),0,VLOOKUP(J52,PointTable,K$3,TRUE)),0)</f>
        <v>210</v>
      </c>
      <c r="L52" s="21" t="s">
        <v>8</v>
      </c>
      <c r="M52" s="22">
        <f>IF(OR('Men''s Epée'!$A$3=1,'Men''s Epée'!$W$3=TRUE),IF(OR(L52&gt;=49,ISNUMBER(L52)=FALSE),0,VLOOKUP(L52,PointTable,M$3,TRUE)),0)</f>
        <v>0</v>
      </c>
      <c r="N52" s="21" t="s">
        <v>8</v>
      </c>
      <c r="O52" s="22">
        <f>IF(OR('Men''s Epée'!$A$3=1,'Men''s Epée'!$X$3=TRUE),IF(OR(N52&gt;=49,ISNUMBER(N52)=FALSE),0,VLOOKUP(N52,PointTable,O$3,TRUE)),0)</f>
        <v>0</v>
      </c>
      <c r="P52" s="23"/>
      <c r="Q52" s="23"/>
      <c r="R52" s="23"/>
      <c r="S52" s="24"/>
      <c r="U52" s="25">
        <f t="shared" si="26"/>
        <v>215</v>
      </c>
      <c r="V52" s="25">
        <f t="shared" si="27"/>
        <v>210</v>
      </c>
      <c r="W52" s="25">
        <f t="shared" si="28"/>
        <v>0</v>
      </c>
      <c r="X52" s="25">
        <f t="shared" si="29"/>
        <v>0</v>
      </c>
      <c r="Y52" s="25">
        <f>IF(OR('Men''s Epée'!$A$3=1,P52&gt;0),ABS(P52),0)</f>
        <v>0</v>
      </c>
      <c r="Z52" s="25">
        <f>IF(OR('Men''s Epée'!$A$3=1,Q52&gt;0),ABS(Q52),0)</f>
        <v>0</v>
      </c>
      <c r="AA52" s="25">
        <f>IF(OR('Men''s Epée'!$A$3=1,R52&gt;0),ABS(R52),0)</f>
        <v>0</v>
      </c>
      <c r="AB52" s="25">
        <f>IF(OR('Men''s Epée'!$A$3=1,S52&gt;0),ABS(S52),0)</f>
        <v>0</v>
      </c>
      <c r="AD52" s="12">
        <f>IF('Men''s Epée'!$U$3=TRUE,I52,0)</f>
        <v>0</v>
      </c>
      <c r="AE52" s="12">
        <f>IF('Men''s Epée'!$V$3=TRUE,K52,0)</f>
        <v>0</v>
      </c>
      <c r="AF52" s="12">
        <f>IF('Men''s Epée'!$W$3=TRUE,M52,0)</f>
        <v>0</v>
      </c>
      <c r="AG52" s="12">
        <f>IF('Men''s Epée'!$X$3=TRUE,O52,0)</f>
        <v>0</v>
      </c>
      <c r="AH52" s="26">
        <f t="shared" si="30"/>
        <v>0</v>
      </c>
      <c r="AI52" s="26">
        <f t="shared" si="31"/>
        <v>0</v>
      </c>
      <c r="AJ52" s="26">
        <f t="shared" si="32"/>
        <v>0</v>
      </c>
      <c r="AK52" s="26">
        <f t="shared" si="33"/>
        <v>0</v>
      </c>
      <c r="AL52" s="12">
        <f t="shared" si="34"/>
        <v>0</v>
      </c>
    </row>
    <row r="53" spans="1:38" ht="13.5">
      <c r="A53" s="16" t="str">
        <f t="shared" si="0"/>
        <v>50T</v>
      </c>
      <c r="B53" s="16" t="str">
        <f t="shared" si="16"/>
        <v>#</v>
      </c>
      <c r="C53" s="17" t="s">
        <v>421</v>
      </c>
      <c r="D53" s="18">
        <v>1985</v>
      </c>
      <c r="E53" s="19">
        <f>ROUND(F53+IF('Men''s Epée'!$A$3=1,G53,0)+LARGE($U53:$AB53,1)+LARGE($U53:$AB53,2),0)</f>
        <v>405</v>
      </c>
      <c r="F53" s="20"/>
      <c r="G53" s="21"/>
      <c r="H53" s="21" t="s">
        <v>8</v>
      </c>
      <c r="I53" s="22">
        <f>IF(OR('Men''s Epée'!$A$3=1,'Men''s Epée'!$U$3=TRUE),IF(OR(H53&gt;=49,ISNUMBER(H53)=FALSE),0,VLOOKUP(H53,PointTable,I$3,TRUE)),0)</f>
        <v>0</v>
      </c>
      <c r="J53" s="21" t="s">
        <v>8</v>
      </c>
      <c r="K53" s="22">
        <f>IF(OR('Men''s Epée'!$A$3=1,'Men''s Epée'!$V$3=TRUE),IF(OR(J53&gt;=49,ISNUMBER(J53)=FALSE),0,VLOOKUP(J53,PointTable,K$3,TRUE)),0)</f>
        <v>0</v>
      </c>
      <c r="L53" s="21">
        <v>19</v>
      </c>
      <c r="M53" s="22">
        <f>IF(OR('Men''s Epée'!$A$3=1,'Men''s Epée'!$W$3=TRUE),IF(OR(L53&gt;=49,ISNUMBER(L53)=FALSE),0,VLOOKUP(L53,PointTable,M$3,TRUE)),0)</f>
        <v>405</v>
      </c>
      <c r="N53" s="21" t="s">
        <v>8</v>
      </c>
      <c r="O53" s="22">
        <f>IF(OR('Men''s Epée'!$A$3=1,'Men''s Epée'!$X$3=TRUE),IF(OR(N53&gt;=49,ISNUMBER(N53)=FALSE),0,VLOOKUP(N53,PointTable,O$3,TRUE)),0)</f>
        <v>0</v>
      </c>
      <c r="P53" s="23"/>
      <c r="Q53" s="23"/>
      <c r="R53" s="23"/>
      <c r="S53" s="24"/>
      <c r="U53" s="25">
        <f t="shared" si="26"/>
        <v>0</v>
      </c>
      <c r="V53" s="25">
        <f t="shared" si="27"/>
        <v>0</v>
      </c>
      <c r="W53" s="25">
        <f t="shared" si="28"/>
        <v>405</v>
      </c>
      <c r="X53" s="25">
        <f t="shared" si="29"/>
        <v>0</v>
      </c>
      <c r="Y53" s="25">
        <f>IF(OR('Men''s Epée'!$A$3=1,P53&gt;0),ABS(P53),0)</f>
        <v>0</v>
      </c>
      <c r="Z53" s="25">
        <f>IF(OR('Men''s Epée'!$A$3=1,Q53&gt;0),ABS(Q53),0)</f>
        <v>0</v>
      </c>
      <c r="AA53" s="25">
        <f>IF(OR('Men''s Epée'!$A$3=1,R53&gt;0),ABS(R53),0)</f>
        <v>0</v>
      </c>
      <c r="AB53" s="25">
        <f>IF(OR('Men''s Epée'!$A$3=1,S53&gt;0),ABS(S53),0)</f>
        <v>0</v>
      </c>
      <c r="AD53" s="12">
        <f>IF('Men''s Epée'!$U$3=TRUE,I53,0)</f>
        <v>0</v>
      </c>
      <c r="AE53" s="12">
        <f>IF('Men''s Epée'!$V$3=TRUE,K53,0)</f>
        <v>0</v>
      </c>
      <c r="AF53" s="12">
        <f>IF('Men''s Epée'!$W$3=TRUE,M53,0)</f>
        <v>0</v>
      </c>
      <c r="AG53" s="12">
        <f>IF('Men''s Epée'!$X$3=TRUE,O53,0)</f>
        <v>0</v>
      </c>
      <c r="AH53" s="26">
        <f t="shared" si="30"/>
        <v>0</v>
      </c>
      <c r="AI53" s="26">
        <f t="shared" si="31"/>
        <v>0</v>
      </c>
      <c r="AJ53" s="26">
        <f t="shared" si="32"/>
        <v>0</v>
      </c>
      <c r="AK53" s="26">
        <f t="shared" si="33"/>
        <v>0</v>
      </c>
      <c r="AL53" s="12">
        <f t="shared" si="34"/>
        <v>0</v>
      </c>
    </row>
    <row r="54" spans="1:38" ht="13.5">
      <c r="A54" s="16" t="str">
        <f t="shared" si="0"/>
        <v>50T</v>
      </c>
      <c r="B54" s="16" t="str">
        <f t="shared" si="16"/>
        <v>#</v>
      </c>
      <c r="C54" s="17" t="s">
        <v>332</v>
      </c>
      <c r="D54" s="18">
        <v>1985</v>
      </c>
      <c r="E54" s="19">
        <f>ROUND(F54+IF('Men''s Epée'!$A$3=1,G54,0)+LARGE($U54:$AB54,1)+LARGE($U54:$AB54,2),0)</f>
        <v>405</v>
      </c>
      <c r="F54" s="20"/>
      <c r="G54" s="21"/>
      <c r="H54" s="21" t="s">
        <v>8</v>
      </c>
      <c r="I54" s="22">
        <f>IF(OR('Men''s Epée'!$A$3=1,'Men''s Epée'!$U$3=TRUE),IF(OR(H54&gt;=49,ISNUMBER(H54)=FALSE),0,VLOOKUP(H54,PointTable,I$3,TRUE)),0)</f>
        <v>0</v>
      </c>
      <c r="J54" s="21">
        <v>19</v>
      </c>
      <c r="K54" s="22">
        <f>IF(OR('Men''s Epée'!$A$3=1,'Men''s Epée'!$V$3=TRUE),IF(OR(J54&gt;=49,ISNUMBER(J54)=FALSE),0,VLOOKUP(J54,PointTable,K$3,TRUE)),0)</f>
        <v>405</v>
      </c>
      <c r="L54" s="21" t="s">
        <v>8</v>
      </c>
      <c r="M54" s="22">
        <f>IF(OR('Men''s Epée'!$A$3=1,'Men''s Epée'!$W$3=TRUE),IF(OR(L54&gt;=49,ISNUMBER(L54)=FALSE),0,VLOOKUP(L54,PointTable,M$3,TRUE)),0)</f>
        <v>0</v>
      </c>
      <c r="N54" s="21" t="s">
        <v>8</v>
      </c>
      <c r="O54" s="22">
        <f>IF(OR('Men''s Epée'!$A$3=1,'Men''s Epée'!$X$3=TRUE),IF(OR(N54&gt;=49,ISNUMBER(N54)=FALSE),0,VLOOKUP(N54,PointTable,O$3,TRUE)),0)</f>
        <v>0</v>
      </c>
      <c r="P54" s="23"/>
      <c r="Q54" s="23"/>
      <c r="R54" s="23"/>
      <c r="S54" s="24"/>
      <c r="U54" s="25">
        <f t="shared" si="26"/>
        <v>0</v>
      </c>
      <c r="V54" s="25">
        <f t="shared" si="27"/>
        <v>405</v>
      </c>
      <c r="W54" s="25">
        <f t="shared" si="28"/>
        <v>0</v>
      </c>
      <c r="X54" s="25">
        <f t="shared" si="29"/>
        <v>0</v>
      </c>
      <c r="Y54" s="25">
        <f>IF(OR('Men''s Epée'!$A$3=1,P54&gt;0),ABS(P54),0)</f>
        <v>0</v>
      </c>
      <c r="Z54" s="25">
        <f>IF(OR('Men''s Epée'!$A$3=1,Q54&gt;0),ABS(Q54),0)</f>
        <v>0</v>
      </c>
      <c r="AA54" s="25">
        <f>IF(OR('Men''s Epée'!$A$3=1,R54&gt;0),ABS(R54),0)</f>
        <v>0</v>
      </c>
      <c r="AB54" s="25">
        <f>IF(OR('Men''s Epée'!$A$3=1,S54&gt;0),ABS(S54),0)</f>
        <v>0</v>
      </c>
      <c r="AD54" s="12">
        <f>IF('Men''s Epée'!$U$3=TRUE,I54,0)</f>
        <v>0</v>
      </c>
      <c r="AE54" s="12">
        <f>IF('Men''s Epée'!$V$3=TRUE,K54,0)</f>
        <v>0</v>
      </c>
      <c r="AF54" s="12">
        <f>IF('Men''s Epée'!$W$3=TRUE,M54,0)</f>
        <v>0</v>
      </c>
      <c r="AG54" s="12">
        <f>IF('Men''s Epée'!$X$3=TRUE,O54,0)</f>
        <v>0</v>
      </c>
      <c r="AH54" s="26">
        <f t="shared" si="30"/>
        <v>0</v>
      </c>
      <c r="AI54" s="26">
        <f t="shared" si="31"/>
        <v>0</v>
      </c>
      <c r="AJ54" s="26">
        <f t="shared" si="32"/>
        <v>0</v>
      </c>
      <c r="AK54" s="26">
        <f t="shared" si="33"/>
        <v>0</v>
      </c>
      <c r="AL54" s="12">
        <f t="shared" si="34"/>
        <v>0</v>
      </c>
    </row>
    <row r="55" spans="1:38" ht="13.5">
      <c r="A55" s="16" t="str">
        <f t="shared" si="0"/>
        <v>52</v>
      </c>
      <c r="B55" s="16" t="str">
        <f t="shared" si="16"/>
        <v>#</v>
      </c>
      <c r="C55" s="39" t="s">
        <v>218</v>
      </c>
      <c r="D55" s="18">
        <v>1981</v>
      </c>
      <c r="E55" s="19">
        <f>ROUND(F55+IF('Men''s Epée'!$A$3=1,G55,0)+LARGE($U55:$AB55,1)+LARGE($U55:$AB55,2),0)</f>
        <v>400</v>
      </c>
      <c r="F55" s="20"/>
      <c r="G55" s="21"/>
      <c r="H55" s="21" t="s">
        <v>8</v>
      </c>
      <c r="I55" s="22">
        <f>IF(OR('Men''s Epée'!$A$3=1,'Men''s Epée'!$U$3=TRUE),IF(OR(H55&gt;=49,ISNUMBER(H55)=FALSE),0,VLOOKUP(H55,PointTable,I$3,TRUE)),0)</f>
        <v>0</v>
      </c>
      <c r="J55" s="21" t="s">
        <v>8</v>
      </c>
      <c r="K55" s="22">
        <f>IF(OR('Men''s Epée'!$A$3=1,'Men''s Epée'!$V$3=TRUE),IF(OR(J55&gt;=49,ISNUMBER(J55)=FALSE),0,VLOOKUP(J55,PointTable,K$3,TRUE)),0)</f>
        <v>0</v>
      </c>
      <c r="L55" s="21">
        <v>20</v>
      </c>
      <c r="M55" s="22">
        <f>IF(OR('Men''s Epée'!$A$3=1,'Men''s Epée'!$W$3=TRUE),IF(OR(L55&gt;=49,ISNUMBER(L55)=FALSE),0,VLOOKUP(L55,PointTable,M$3,TRUE)),0)</f>
        <v>400</v>
      </c>
      <c r="N55" s="21" t="s">
        <v>8</v>
      </c>
      <c r="O55" s="22">
        <f>IF(OR('Men''s Epée'!$A$3=1,'Men''s Epée'!$X$3=TRUE),IF(OR(N55&gt;=49,ISNUMBER(N55)=FALSE),0,VLOOKUP(N55,PointTable,O$3,TRUE)),0)</f>
        <v>0</v>
      </c>
      <c r="P55" s="23"/>
      <c r="Q55" s="23"/>
      <c r="R55" s="23"/>
      <c r="S55" s="24"/>
      <c r="U55" s="25">
        <f t="shared" si="26"/>
        <v>0</v>
      </c>
      <c r="V55" s="25">
        <f t="shared" si="27"/>
        <v>0</v>
      </c>
      <c r="W55" s="25">
        <f t="shared" si="28"/>
        <v>400</v>
      </c>
      <c r="X55" s="25">
        <f t="shared" si="29"/>
        <v>0</v>
      </c>
      <c r="Y55" s="25">
        <f>IF(OR('Men''s Epée'!$A$3=1,P55&gt;0),ABS(P55),0)</f>
        <v>0</v>
      </c>
      <c r="Z55" s="25">
        <f>IF(OR('Men''s Epée'!$A$3=1,Q55&gt;0),ABS(Q55),0)</f>
        <v>0</v>
      </c>
      <c r="AA55" s="25">
        <f>IF(OR('Men''s Epée'!$A$3=1,R55&gt;0),ABS(R55),0)</f>
        <v>0</v>
      </c>
      <c r="AB55" s="25">
        <f>IF(OR('Men''s Epée'!$A$3=1,S55&gt;0),ABS(S55),0)</f>
        <v>0</v>
      </c>
      <c r="AD55" s="12">
        <f>IF('Men''s Epée'!$U$3=TRUE,I55,0)</f>
        <v>0</v>
      </c>
      <c r="AE55" s="12">
        <f>IF('Men''s Epée'!$V$3=TRUE,K55,0)</f>
        <v>0</v>
      </c>
      <c r="AF55" s="12">
        <f>IF('Men''s Epée'!$W$3=TRUE,M55,0)</f>
        <v>0</v>
      </c>
      <c r="AG55" s="12">
        <f>IF('Men''s Epée'!$X$3=TRUE,O55,0)</f>
        <v>0</v>
      </c>
      <c r="AH55" s="26">
        <f t="shared" si="30"/>
        <v>0</v>
      </c>
      <c r="AI55" s="26">
        <f t="shared" si="31"/>
        <v>0</v>
      </c>
      <c r="AJ55" s="26">
        <f t="shared" si="32"/>
        <v>0</v>
      </c>
      <c r="AK55" s="26">
        <f t="shared" si="33"/>
        <v>0</v>
      </c>
      <c r="AL55" s="12">
        <f t="shared" si="34"/>
        <v>0</v>
      </c>
    </row>
    <row r="56" spans="1:38" ht="13.5">
      <c r="A56" s="16" t="str">
        <f t="shared" si="0"/>
        <v>53</v>
      </c>
      <c r="B56" s="16" t="str">
        <f t="shared" si="16"/>
        <v>#</v>
      </c>
      <c r="C56" s="17" t="s">
        <v>422</v>
      </c>
      <c r="D56" s="18">
        <v>1985</v>
      </c>
      <c r="E56" s="19">
        <f>ROUND(F56+IF('Men''s Epée'!$A$3=1,G56,0)+LARGE($U56:$AB56,1)+LARGE($U56:$AB56,2),0)</f>
        <v>395</v>
      </c>
      <c r="F56" s="20"/>
      <c r="G56" s="21"/>
      <c r="H56" s="21" t="s">
        <v>8</v>
      </c>
      <c r="I56" s="22">
        <f>IF(OR('Men''s Epée'!$A$3=1,'Men''s Epée'!$U$3=TRUE),IF(OR(H56&gt;=49,ISNUMBER(H56)=FALSE),0,VLOOKUP(H56,PointTable,I$3,TRUE)),0)</f>
        <v>0</v>
      </c>
      <c r="J56" s="21" t="s">
        <v>8</v>
      </c>
      <c r="K56" s="22">
        <f>IF(OR('Men''s Epée'!$A$3=1,'Men''s Epée'!$V$3=TRUE),IF(OR(J56&gt;=49,ISNUMBER(J56)=FALSE),0,VLOOKUP(J56,PointTable,K$3,TRUE)),0)</f>
        <v>0</v>
      </c>
      <c r="L56" s="21">
        <v>21</v>
      </c>
      <c r="M56" s="22">
        <f>IF(OR('Men''s Epée'!$A$3=1,'Men''s Epée'!$W$3=TRUE),IF(OR(L56&gt;=49,ISNUMBER(L56)=FALSE),0,VLOOKUP(L56,PointTable,M$3,TRUE)),0)</f>
        <v>395</v>
      </c>
      <c r="N56" s="21" t="s">
        <v>8</v>
      </c>
      <c r="O56" s="22">
        <f>IF(OR('Men''s Epée'!$A$3=1,'Men''s Epée'!$X$3=TRUE),IF(OR(N56&gt;=49,ISNUMBER(N56)=FALSE),0,VLOOKUP(N56,PointTable,O$3,TRUE)),0)</f>
        <v>0</v>
      </c>
      <c r="P56" s="23"/>
      <c r="Q56" s="23"/>
      <c r="R56" s="23"/>
      <c r="S56" s="24"/>
      <c r="U56" s="25">
        <f t="shared" si="26"/>
        <v>0</v>
      </c>
      <c r="V56" s="25">
        <f t="shared" si="27"/>
        <v>0</v>
      </c>
      <c r="W56" s="25">
        <f t="shared" si="28"/>
        <v>395</v>
      </c>
      <c r="X56" s="25">
        <f t="shared" si="29"/>
        <v>0</v>
      </c>
      <c r="Y56" s="25">
        <f>IF(OR('Men''s Epée'!$A$3=1,P56&gt;0),ABS(P56),0)</f>
        <v>0</v>
      </c>
      <c r="Z56" s="25">
        <f>IF(OR('Men''s Epée'!$A$3=1,Q56&gt;0),ABS(Q56),0)</f>
        <v>0</v>
      </c>
      <c r="AA56" s="25">
        <f>IF(OR('Men''s Epée'!$A$3=1,R56&gt;0),ABS(R56),0)</f>
        <v>0</v>
      </c>
      <c r="AB56" s="25">
        <f>IF(OR('Men''s Epée'!$A$3=1,S56&gt;0),ABS(S56),0)</f>
        <v>0</v>
      </c>
      <c r="AD56" s="12">
        <f>IF('Men''s Epée'!$U$3=TRUE,I56,0)</f>
        <v>0</v>
      </c>
      <c r="AE56" s="12">
        <f>IF('Men''s Epée'!$V$3=TRUE,K56,0)</f>
        <v>0</v>
      </c>
      <c r="AF56" s="12">
        <f>IF('Men''s Epée'!$W$3=TRUE,M56,0)</f>
        <v>0</v>
      </c>
      <c r="AG56" s="12">
        <f>IF('Men''s Epée'!$X$3=TRUE,O56,0)</f>
        <v>0</v>
      </c>
      <c r="AH56" s="26">
        <f t="shared" si="30"/>
        <v>0</v>
      </c>
      <c r="AI56" s="26">
        <f t="shared" si="31"/>
        <v>0</v>
      </c>
      <c r="AJ56" s="26">
        <f t="shared" si="32"/>
        <v>0</v>
      </c>
      <c r="AK56" s="26">
        <f t="shared" si="33"/>
        <v>0</v>
      </c>
      <c r="AL56" s="12">
        <f t="shared" si="34"/>
        <v>0</v>
      </c>
    </row>
    <row r="57" spans="1:38" ht="13.5">
      <c r="A57" s="16" t="str">
        <f t="shared" si="0"/>
        <v>54</v>
      </c>
      <c r="B57" s="16" t="str">
        <f t="shared" si="16"/>
        <v>#</v>
      </c>
      <c r="C57" s="17" t="s">
        <v>333</v>
      </c>
      <c r="D57" s="18">
        <v>1983</v>
      </c>
      <c r="E57" s="19">
        <f>ROUND(F57+IF('Men''s Epée'!$A$3=1,G57,0)+LARGE($U57:$AB57,1)+LARGE($U57:$AB57,2),0)</f>
        <v>388</v>
      </c>
      <c r="F57" s="20"/>
      <c r="G57" s="21"/>
      <c r="H57" s="21" t="s">
        <v>8</v>
      </c>
      <c r="I57" s="22">
        <f>IF(OR('Men''s Epée'!$A$3=1,'Men''s Epée'!$U$3=TRUE),IF(OR(H57&gt;=49,ISNUMBER(H57)=FALSE),0,VLOOKUP(H57,PointTable,I$3,TRUE)),0)</f>
        <v>0</v>
      </c>
      <c r="J57" s="21">
        <v>22.5</v>
      </c>
      <c r="K57" s="22">
        <f>IF(OR('Men''s Epée'!$A$3=1,'Men''s Epée'!$V$3=TRUE),IF(OR(J57&gt;=49,ISNUMBER(J57)=FALSE),0,VLOOKUP(J57,PointTable,K$3,TRUE)),0)</f>
        <v>387.5</v>
      </c>
      <c r="L57" s="21" t="s">
        <v>8</v>
      </c>
      <c r="M57" s="22">
        <f>IF(OR('Men''s Epée'!$A$3=1,'Men''s Epée'!$W$3=TRUE),IF(OR(L57&gt;=49,ISNUMBER(L57)=FALSE),0,VLOOKUP(L57,PointTable,M$3,TRUE)),0)</f>
        <v>0</v>
      </c>
      <c r="N57" s="21" t="s">
        <v>8</v>
      </c>
      <c r="O57" s="22">
        <f>IF(OR('Men''s Epée'!$A$3=1,'Men''s Epée'!$X$3=TRUE),IF(OR(N57&gt;=49,ISNUMBER(N57)=FALSE),0,VLOOKUP(N57,PointTable,O$3,TRUE)),0)</f>
        <v>0</v>
      </c>
      <c r="P57" s="23"/>
      <c r="Q57" s="23"/>
      <c r="R57" s="23"/>
      <c r="S57" s="24"/>
      <c r="U57" s="25">
        <f t="shared" si="26"/>
        <v>0</v>
      </c>
      <c r="V57" s="25">
        <f t="shared" si="27"/>
        <v>387.5</v>
      </c>
      <c r="W57" s="25">
        <f t="shared" si="28"/>
        <v>0</v>
      </c>
      <c r="X57" s="25">
        <f t="shared" si="29"/>
        <v>0</v>
      </c>
      <c r="Y57" s="25">
        <f>IF(OR('Men''s Epée'!$A$3=1,P57&gt;0),ABS(P57),0)</f>
        <v>0</v>
      </c>
      <c r="Z57" s="25">
        <f>IF(OR('Men''s Epée'!$A$3=1,Q57&gt;0),ABS(Q57),0)</f>
        <v>0</v>
      </c>
      <c r="AA57" s="25">
        <f>IF(OR('Men''s Epée'!$A$3=1,R57&gt;0),ABS(R57),0)</f>
        <v>0</v>
      </c>
      <c r="AB57" s="25">
        <f>IF(OR('Men''s Epée'!$A$3=1,S57&gt;0),ABS(S57),0)</f>
        <v>0</v>
      </c>
      <c r="AD57" s="12">
        <f>IF('Men''s Epée'!$U$3=TRUE,I57,0)</f>
        <v>0</v>
      </c>
      <c r="AE57" s="12">
        <f>IF('Men''s Epée'!$V$3=TRUE,K57,0)</f>
        <v>0</v>
      </c>
      <c r="AF57" s="12">
        <f>IF('Men''s Epée'!$W$3=TRUE,M57,0)</f>
        <v>0</v>
      </c>
      <c r="AG57" s="12">
        <f>IF('Men''s Epée'!$X$3=TRUE,O57,0)</f>
        <v>0</v>
      </c>
      <c r="AH57" s="26">
        <f t="shared" si="30"/>
        <v>0</v>
      </c>
      <c r="AI57" s="26">
        <f t="shared" si="31"/>
        <v>0</v>
      </c>
      <c r="AJ57" s="26">
        <f t="shared" si="32"/>
        <v>0</v>
      </c>
      <c r="AK57" s="26">
        <f t="shared" si="33"/>
        <v>0</v>
      </c>
      <c r="AL57" s="12">
        <f t="shared" si="34"/>
        <v>0</v>
      </c>
    </row>
    <row r="58" spans="1:38" ht="13.5">
      <c r="A58" s="16" t="str">
        <f t="shared" si="0"/>
        <v>55</v>
      </c>
      <c r="B58" s="16">
        <f t="shared" si="16"/>
      </c>
      <c r="C58" s="17" t="s">
        <v>81</v>
      </c>
      <c r="D58" s="18">
        <v>1977</v>
      </c>
      <c r="E58" s="19">
        <f>ROUND(F58+IF('Men''s Epée'!$A$3=1,G58,0)+LARGE($U58:$AB58,1)+LARGE($U58:$AB58,2),0)</f>
        <v>385</v>
      </c>
      <c r="F58" s="20"/>
      <c r="G58" s="21"/>
      <c r="H58" s="21" t="s">
        <v>8</v>
      </c>
      <c r="I58" s="22">
        <f>IF(OR('Men''s Epée'!$A$3=1,'Men''s Epée'!$U$3=TRUE),IF(OR(H58&gt;=49,ISNUMBER(H58)=FALSE),0,VLOOKUP(H58,PointTable,I$3,TRUE)),0)</f>
        <v>0</v>
      </c>
      <c r="J58" s="21" t="s">
        <v>8</v>
      </c>
      <c r="K58" s="22">
        <f>IF(OR('Men''s Epée'!$A$3=1,'Men''s Epée'!$V$3=TRUE),IF(OR(J58&gt;=49,ISNUMBER(J58)=FALSE),0,VLOOKUP(J58,PointTable,K$3,TRUE)),0)</f>
        <v>0</v>
      </c>
      <c r="L58" s="21">
        <v>23</v>
      </c>
      <c r="M58" s="22">
        <f>IF(OR('Men''s Epée'!$A$3=1,'Men''s Epée'!$W$3=TRUE),IF(OR(L58&gt;=49,ISNUMBER(L58)=FALSE),0,VLOOKUP(L58,PointTable,M$3,TRUE)),0)</f>
        <v>385</v>
      </c>
      <c r="N58" s="21" t="s">
        <v>8</v>
      </c>
      <c r="O58" s="22">
        <f>IF(OR('Men''s Epée'!$A$3=1,'Men''s Epée'!$X$3=TRUE),IF(OR(N58&gt;=49,ISNUMBER(N58)=FALSE),0,VLOOKUP(N58,PointTable,O$3,TRUE)),0)</f>
        <v>0</v>
      </c>
      <c r="P58" s="23"/>
      <c r="Q58" s="23"/>
      <c r="R58" s="23"/>
      <c r="S58" s="24"/>
      <c r="U58" s="25">
        <f t="shared" si="26"/>
        <v>0</v>
      </c>
      <c r="V58" s="25">
        <f t="shared" si="27"/>
        <v>0</v>
      </c>
      <c r="W58" s="25">
        <f t="shared" si="28"/>
        <v>385</v>
      </c>
      <c r="X58" s="25">
        <f t="shared" si="29"/>
        <v>0</v>
      </c>
      <c r="Y58" s="25">
        <f>IF(OR('Men''s Epée'!$A$3=1,P58&gt;0),ABS(P58),0)</f>
        <v>0</v>
      </c>
      <c r="Z58" s="25">
        <f>IF(OR('Men''s Epée'!$A$3=1,Q58&gt;0),ABS(Q58),0)</f>
        <v>0</v>
      </c>
      <c r="AA58" s="25">
        <f>IF(OR('Men''s Epée'!$A$3=1,R58&gt;0),ABS(R58),0)</f>
        <v>0</v>
      </c>
      <c r="AB58" s="25">
        <f>IF(OR('Men''s Epée'!$A$3=1,S58&gt;0),ABS(S58),0)</f>
        <v>0</v>
      </c>
      <c r="AD58" s="12">
        <f>IF('Men''s Epée'!$U$3=TRUE,I58,0)</f>
        <v>0</v>
      </c>
      <c r="AE58" s="12">
        <f>IF('Men''s Epée'!$V$3=TRUE,K58,0)</f>
        <v>0</v>
      </c>
      <c r="AF58" s="12">
        <f>IF('Men''s Epée'!$W$3=TRUE,M58,0)</f>
        <v>0</v>
      </c>
      <c r="AG58" s="12">
        <f>IF('Men''s Epée'!$X$3=TRUE,O58,0)</f>
        <v>0</v>
      </c>
      <c r="AH58" s="26">
        <f t="shared" si="30"/>
        <v>0</v>
      </c>
      <c r="AI58" s="26">
        <f t="shared" si="31"/>
        <v>0</v>
      </c>
      <c r="AJ58" s="26">
        <f t="shared" si="32"/>
        <v>0</v>
      </c>
      <c r="AK58" s="26">
        <f t="shared" si="33"/>
        <v>0</v>
      </c>
      <c r="AL58" s="12">
        <f t="shared" si="34"/>
        <v>0</v>
      </c>
    </row>
    <row r="59" spans="1:38" ht="13.5">
      <c r="A59" s="16" t="str">
        <f t="shared" si="0"/>
        <v>56</v>
      </c>
      <c r="B59" s="16" t="str">
        <f t="shared" si="16"/>
        <v>#</v>
      </c>
      <c r="C59" s="17" t="s">
        <v>423</v>
      </c>
      <c r="D59" s="18">
        <v>1985</v>
      </c>
      <c r="E59" s="19">
        <f>ROUND(F59+IF('Men''s Epée'!$A$3=1,G59,0)+LARGE($U59:$AB59,1)+LARGE($U59:$AB59,2),0)</f>
        <v>380</v>
      </c>
      <c r="F59" s="20"/>
      <c r="G59" s="21"/>
      <c r="H59" s="21" t="s">
        <v>8</v>
      </c>
      <c r="I59" s="22">
        <f>IF(OR('Men''s Epée'!$A$3=1,'Men''s Epée'!$U$3=TRUE),IF(OR(H59&gt;=49,ISNUMBER(H59)=FALSE),0,VLOOKUP(H59,PointTable,I$3,TRUE)),0)</f>
        <v>0</v>
      </c>
      <c r="J59" s="21" t="s">
        <v>8</v>
      </c>
      <c r="K59" s="22">
        <f>IF(OR('Men''s Epée'!$A$3=1,'Men''s Epée'!$V$3=TRUE),IF(OR(J59&gt;=49,ISNUMBER(J59)=FALSE),0,VLOOKUP(J59,PointTable,K$3,TRUE)),0)</f>
        <v>0</v>
      </c>
      <c r="L59" s="21">
        <v>24</v>
      </c>
      <c r="M59" s="22">
        <f>IF(OR('Men''s Epée'!$A$3=1,'Men''s Epée'!$W$3=TRUE),IF(OR(L59&gt;=49,ISNUMBER(L59)=FALSE),0,VLOOKUP(L59,PointTable,M$3,TRUE)),0)</f>
        <v>380</v>
      </c>
      <c r="N59" s="21" t="s">
        <v>8</v>
      </c>
      <c r="O59" s="22">
        <f>IF(OR('Men''s Epée'!$A$3=1,'Men''s Epée'!$X$3=TRUE),IF(OR(N59&gt;=49,ISNUMBER(N59)=FALSE),0,VLOOKUP(N59,PointTable,O$3,TRUE)),0)</f>
        <v>0</v>
      </c>
      <c r="P59" s="23"/>
      <c r="Q59" s="23"/>
      <c r="R59" s="23"/>
      <c r="S59" s="24"/>
      <c r="U59" s="25">
        <f t="shared" si="26"/>
        <v>0</v>
      </c>
      <c r="V59" s="25">
        <f t="shared" si="27"/>
        <v>0</v>
      </c>
      <c r="W59" s="25">
        <f t="shared" si="28"/>
        <v>380</v>
      </c>
      <c r="X59" s="25">
        <f t="shared" si="29"/>
        <v>0</v>
      </c>
      <c r="Y59" s="25">
        <f>IF(OR('Men''s Epée'!$A$3=1,P59&gt;0),ABS(P59),0)</f>
        <v>0</v>
      </c>
      <c r="Z59" s="25">
        <f>IF(OR('Men''s Epée'!$A$3=1,Q59&gt;0),ABS(Q59),0)</f>
        <v>0</v>
      </c>
      <c r="AA59" s="25">
        <f>IF(OR('Men''s Epée'!$A$3=1,R59&gt;0),ABS(R59),0)</f>
        <v>0</v>
      </c>
      <c r="AB59" s="25">
        <f>IF(OR('Men''s Epée'!$A$3=1,S59&gt;0),ABS(S59),0)</f>
        <v>0</v>
      </c>
      <c r="AD59" s="12">
        <f>IF('Men''s Epée'!$U$3=TRUE,I59,0)</f>
        <v>0</v>
      </c>
      <c r="AE59" s="12">
        <f>IF('Men''s Epée'!$V$3=TRUE,K59,0)</f>
        <v>0</v>
      </c>
      <c r="AF59" s="12">
        <f>IF('Men''s Epée'!$W$3=TRUE,M59,0)</f>
        <v>0</v>
      </c>
      <c r="AG59" s="12">
        <f>IF('Men''s Epée'!$X$3=TRUE,O59,0)</f>
        <v>0</v>
      </c>
      <c r="AH59" s="26">
        <f t="shared" si="30"/>
        <v>0</v>
      </c>
      <c r="AI59" s="26">
        <f t="shared" si="31"/>
        <v>0</v>
      </c>
      <c r="AJ59" s="26">
        <f t="shared" si="32"/>
        <v>0</v>
      </c>
      <c r="AK59" s="26">
        <f t="shared" si="33"/>
        <v>0</v>
      </c>
      <c r="AL59" s="12">
        <f t="shared" si="34"/>
        <v>0</v>
      </c>
    </row>
    <row r="60" spans="1:38" ht="13.5">
      <c r="A60" s="16" t="str">
        <f t="shared" si="0"/>
        <v>57</v>
      </c>
      <c r="B60" s="16">
        <f t="shared" si="16"/>
      </c>
      <c r="C60" s="17" t="s">
        <v>424</v>
      </c>
      <c r="D60" s="18">
        <v>1980</v>
      </c>
      <c r="E60" s="19">
        <f>ROUND(F60+IF('Men''s Epée'!$A$3=1,G60,0)+LARGE($U60:$AB60,1)+LARGE($U60:$AB60,2),0)</f>
        <v>308</v>
      </c>
      <c r="F60" s="20"/>
      <c r="G60" s="21"/>
      <c r="H60" s="21" t="s">
        <v>8</v>
      </c>
      <c r="I60" s="22">
        <f>IF(OR('Men''s Epée'!$A$3=1,'Men''s Epée'!$U$3=TRUE),IF(OR(H60&gt;=49,ISNUMBER(H60)=FALSE),0,VLOOKUP(H60,PointTable,I$3,TRUE)),0)</f>
        <v>0</v>
      </c>
      <c r="J60" s="21" t="s">
        <v>8</v>
      </c>
      <c r="K60" s="22">
        <f>IF(OR('Men''s Epée'!$A$3=1,'Men''s Epée'!$V$3=TRUE),IF(OR(J60&gt;=49,ISNUMBER(J60)=FALSE),0,VLOOKUP(J60,PointTable,K$3,TRUE)),0)</f>
        <v>0</v>
      </c>
      <c r="L60" s="21">
        <v>26.5</v>
      </c>
      <c r="M60" s="22">
        <f>IF(OR('Men''s Epée'!$A$3=1,'Men''s Epée'!$W$3=TRUE),IF(OR(L60&gt;=49,ISNUMBER(L60)=FALSE),0,VLOOKUP(L60,PointTable,M$3,TRUE)),0)</f>
        <v>307.5</v>
      </c>
      <c r="N60" s="21" t="s">
        <v>8</v>
      </c>
      <c r="O60" s="22">
        <f>IF(OR('Men''s Epée'!$A$3=1,'Men''s Epée'!$X$3=TRUE),IF(OR(N60&gt;=49,ISNUMBER(N60)=FALSE),0,VLOOKUP(N60,PointTable,O$3,TRUE)),0)</f>
        <v>0</v>
      </c>
      <c r="P60" s="23"/>
      <c r="Q60" s="23"/>
      <c r="R60" s="23"/>
      <c r="S60" s="24"/>
      <c r="U60" s="25">
        <f t="shared" si="26"/>
        <v>0</v>
      </c>
      <c r="V60" s="25">
        <f t="shared" si="27"/>
        <v>0</v>
      </c>
      <c r="W60" s="25">
        <f t="shared" si="28"/>
        <v>307.5</v>
      </c>
      <c r="X60" s="25">
        <f t="shared" si="29"/>
        <v>0</v>
      </c>
      <c r="Y60" s="25">
        <f>IF(OR('Men''s Epée'!$A$3=1,P60&gt;0),ABS(P60),0)</f>
        <v>0</v>
      </c>
      <c r="Z60" s="25">
        <f>IF(OR('Men''s Epée'!$A$3=1,Q60&gt;0),ABS(Q60),0)</f>
        <v>0</v>
      </c>
      <c r="AA60" s="25">
        <f>IF(OR('Men''s Epée'!$A$3=1,R60&gt;0),ABS(R60),0)</f>
        <v>0</v>
      </c>
      <c r="AB60" s="25">
        <f>IF(OR('Men''s Epée'!$A$3=1,S60&gt;0),ABS(S60),0)</f>
        <v>0</v>
      </c>
      <c r="AD60" s="12">
        <f>IF('Men''s Epée'!$U$3=TRUE,I60,0)</f>
        <v>0</v>
      </c>
      <c r="AE60" s="12">
        <f>IF('Men''s Epée'!$V$3=TRUE,K60,0)</f>
        <v>0</v>
      </c>
      <c r="AF60" s="12">
        <f>IF('Men''s Epée'!$W$3=TRUE,M60,0)</f>
        <v>0</v>
      </c>
      <c r="AG60" s="12">
        <f>IF('Men''s Epée'!$X$3=TRUE,O60,0)</f>
        <v>0</v>
      </c>
      <c r="AH60" s="26">
        <f t="shared" si="30"/>
        <v>0</v>
      </c>
      <c r="AI60" s="26">
        <f t="shared" si="31"/>
        <v>0</v>
      </c>
      <c r="AJ60" s="26">
        <f t="shared" si="32"/>
        <v>0</v>
      </c>
      <c r="AK60" s="26">
        <f t="shared" si="33"/>
        <v>0</v>
      </c>
      <c r="AL60" s="12">
        <f t="shared" si="34"/>
        <v>0</v>
      </c>
    </row>
    <row r="61" spans="1:38" ht="13.5">
      <c r="A61" s="16" t="str">
        <f t="shared" si="0"/>
        <v>58</v>
      </c>
      <c r="B61" s="16">
        <f t="shared" si="16"/>
      </c>
      <c r="C61" s="17" t="s">
        <v>90</v>
      </c>
      <c r="D61" s="18">
        <v>1967</v>
      </c>
      <c r="E61" s="19">
        <f>ROUND(F61+IF('Men''s Epée'!$A$3=1,G61,0)+LARGE($U61:$AB61,1)+LARGE($U61:$AB61,2),0)</f>
        <v>305</v>
      </c>
      <c r="F61" s="20"/>
      <c r="G61" s="21"/>
      <c r="H61" s="21">
        <v>27</v>
      </c>
      <c r="I61" s="22">
        <f>IF(OR('Men''s Epée'!$A$3=1,'Men''s Epée'!$U$3=TRUE),IF(OR(H61&gt;=49,ISNUMBER(H61)=FALSE),0,VLOOKUP(H61,PointTable,I$3,TRUE)),0)</f>
        <v>305</v>
      </c>
      <c r="J61" s="21" t="s">
        <v>8</v>
      </c>
      <c r="K61" s="22">
        <f>IF(OR('Men''s Epée'!$A$3=1,'Men''s Epée'!$V$3=TRUE),IF(OR(J61&gt;=49,ISNUMBER(J61)=FALSE),0,VLOOKUP(J61,PointTable,K$3,TRUE)),0)</f>
        <v>0</v>
      </c>
      <c r="L61" s="21" t="s">
        <v>8</v>
      </c>
      <c r="M61" s="22">
        <f>IF(OR('Men''s Epée'!$A$3=1,'Men''s Epée'!$W$3=TRUE),IF(OR(L61&gt;=49,ISNUMBER(L61)=FALSE),0,VLOOKUP(L61,PointTable,M$3,TRUE)),0)</f>
        <v>0</v>
      </c>
      <c r="N61" s="21" t="s">
        <v>8</v>
      </c>
      <c r="O61" s="22">
        <f>IF(OR('Men''s Epée'!$A$3=1,'Men''s Epée'!$X$3=TRUE),IF(OR(N61&gt;=49,ISNUMBER(N61)=FALSE),0,VLOOKUP(N61,PointTable,O$3,TRUE)),0)</f>
        <v>0</v>
      </c>
      <c r="P61" s="23"/>
      <c r="Q61" s="23"/>
      <c r="R61" s="23"/>
      <c r="S61" s="24"/>
      <c r="U61" s="25">
        <f t="shared" si="26"/>
        <v>305</v>
      </c>
      <c r="V61" s="25">
        <f t="shared" si="27"/>
        <v>0</v>
      </c>
      <c r="W61" s="25">
        <f t="shared" si="28"/>
        <v>0</v>
      </c>
      <c r="X61" s="25">
        <f t="shared" si="29"/>
        <v>0</v>
      </c>
      <c r="Y61" s="25">
        <f>IF(OR('Men''s Epée'!$A$3=1,P61&gt;0),ABS(P61),0)</f>
        <v>0</v>
      </c>
      <c r="Z61" s="25">
        <f>IF(OR('Men''s Epée'!$A$3=1,Q61&gt;0),ABS(Q61),0)</f>
        <v>0</v>
      </c>
      <c r="AA61" s="25">
        <f>IF(OR('Men''s Epée'!$A$3=1,R61&gt;0),ABS(R61),0)</f>
        <v>0</v>
      </c>
      <c r="AB61" s="25">
        <f>IF(OR('Men''s Epée'!$A$3=1,S61&gt;0),ABS(S61),0)</f>
        <v>0</v>
      </c>
      <c r="AD61" s="12">
        <f>IF('Men''s Epée'!$U$3=TRUE,I61,0)</f>
        <v>0</v>
      </c>
      <c r="AE61" s="12">
        <f>IF('Men''s Epée'!$V$3=TRUE,K61,0)</f>
        <v>0</v>
      </c>
      <c r="AF61" s="12">
        <f>IF('Men''s Epée'!$W$3=TRUE,M61,0)</f>
        <v>0</v>
      </c>
      <c r="AG61" s="12">
        <f>IF('Men''s Epée'!$X$3=TRUE,O61,0)</f>
        <v>0</v>
      </c>
      <c r="AH61" s="26">
        <f t="shared" si="30"/>
        <v>0</v>
      </c>
      <c r="AI61" s="26">
        <f t="shared" si="31"/>
        <v>0</v>
      </c>
      <c r="AJ61" s="26">
        <f t="shared" si="32"/>
        <v>0</v>
      </c>
      <c r="AK61" s="26">
        <f t="shared" si="33"/>
        <v>0</v>
      </c>
      <c r="AL61" s="12">
        <f t="shared" si="34"/>
        <v>0</v>
      </c>
    </row>
    <row r="62" spans="1:38" ht="13.5">
      <c r="A62" s="16" t="str">
        <f t="shared" si="0"/>
        <v>59</v>
      </c>
      <c r="B62" s="16" t="str">
        <f t="shared" si="16"/>
        <v>#</v>
      </c>
      <c r="C62" s="17" t="s">
        <v>182</v>
      </c>
      <c r="D62" s="18">
        <v>1982</v>
      </c>
      <c r="E62" s="19">
        <f>ROUND(F62+IF('Men''s Epée'!$A$3=1,G62,0)+LARGE($U62:$AB62,1)+LARGE($U62:$AB62,2),0)</f>
        <v>300</v>
      </c>
      <c r="F62" s="20"/>
      <c r="G62" s="21"/>
      <c r="H62" s="21">
        <v>28</v>
      </c>
      <c r="I62" s="22">
        <f>IF(OR('Men''s Epée'!$A$3=1,'Men''s Epée'!$U$3=TRUE),IF(OR(H62&gt;=49,ISNUMBER(H62)=FALSE),0,VLOOKUP(H62,PointTable,I$3,TRUE)),0)</f>
        <v>300</v>
      </c>
      <c r="J62" s="21" t="s">
        <v>8</v>
      </c>
      <c r="K62" s="22">
        <f>IF(OR('Men''s Epée'!$A$3=1,'Men''s Epée'!$V$3=TRUE),IF(OR(J62&gt;=49,ISNUMBER(J62)=FALSE),0,VLOOKUP(J62,PointTable,K$3,TRUE)),0)</f>
        <v>0</v>
      </c>
      <c r="L62" s="21" t="s">
        <v>8</v>
      </c>
      <c r="M62" s="22">
        <f>IF(OR('Men''s Epée'!$A$3=1,'Men''s Epée'!$W$3=TRUE),IF(OR(L62&gt;=49,ISNUMBER(L62)=FALSE),0,VLOOKUP(L62,PointTable,M$3,TRUE)),0)</f>
        <v>0</v>
      </c>
      <c r="N62" s="21" t="s">
        <v>8</v>
      </c>
      <c r="O62" s="22">
        <f>IF(OR('Men''s Epée'!$A$3=1,'Men''s Epée'!$X$3=TRUE),IF(OR(N62&gt;=49,ISNUMBER(N62)=FALSE),0,VLOOKUP(N62,PointTable,O$3,TRUE)),0)</f>
        <v>0</v>
      </c>
      <c r="P62" s="23"/>
      <c r="Q62" s="23"/>
      <c r="R62" s="23"/>
      <c r="S62" s="24"/>
      <c r="U62" s="25">
        <f t="shared" si="26"/>
        <v>300</v>
      </c>
      <c r="V62" s="25">
        <f t="shared" si="27"/>
        <v>0</v>
      </c>
      <c r="W62" s="25">
        <f t="shared" si="28"/>
        <v>0</v>
      </c>
      <c r="X62" s="25">
        <f t="shared" si="29"/>
        <v>0</v>
      </c>
      <c r="Y62" s="25">
        <f>IF(OR('Men''s Epée'!$A$3=1,P62&gt;0),ABS(P62),0)</f>
        <v>0</v>
      </c>
      <c r="Z62" s="25">
        <f>IF(OR('Men''s Epée'!$A$3=1,Q62&gt;0),ABS(Q62),0)</f>
        <v>0</v>
      </c>
      <c r="AA62" s="25">
        <f>IF(OR('Men''s Epée'!$A$3=1,R62&gt;0),ABS(R62),0)</f>
        <v>0</v>
      </c>
      <c r="AB62" s="25">
        <f>IF(OR('Men''s Epée'!$A$3=1,S62&gt;0),ABS(S62),0)</f>
        <v>0</v>
      </c>
      <c r="AD62" s="12">
        <f>IF('Men''s Epée'!$U$3=TRUE,I62,0)</f>
        <v>0</v>
      </c>
      <c r="AE62" s="12">
        <f>IF('Men''s Epée'!$V$3=TRUE,K62,0)</f>
        <v>0</v>
      </c>
      <c r="AF62" s="12">
        <f>IF('Men''s Epée'!$W$3=TRUE,M62,0)</f>
        <v>0</v>
      </c>
      <c r="AG62" s="12">
        <f>IF('Men''s Epée'!$X$3=TRUE,O62,0)</f>
        <v>0</v>
      </c>
      <c r="AH62" s="26">
        <f t="shared" si="30"/>
        <v>0</v>
      </c>
      <c r="AI62" s="26">
        <f t="shared" si="31"/>
        <v>0</v>
      </c>
      <c r="AJ62" s="26">
        <f t="shared" si="32"/>
        <v>0</v>
      </c>
      <c r="AK62" s="26">
        <f t="shared" si="33"/>
        <v>0</v>
      </c>
      <c r="AL62" s="12">
        <f t="shared" si="34"/>
        <v>0</v>
      </c>
    </row>
    <row r="63" spans="1:38" ht="13.5">
      <c r="A63" s="16" t="str">
        <f t="shared" si="0"/>
        <v>60T</v>
      </c>
      <c r="B63" s="16">
        <f t="shared" si="16"/>
      </c>
      <c r="C63" s="17" t="s">
        <v>315</v>
      </c>
      <c r="D63" s="18">
        <v>1971</v>
      </c>
      <c r="E63" s="19">
        <f>ROUND(F63+IF('Men''s Epée'!$A$3=1,G63,0)+LARGE($U63:$AB63,1)+LARGE($U63:$AB63,2),0)</f>
        <v>290</v>
      </c>
      <c r="F63" s="20"/>
      <c r="G63" s="21"/>
      <c r="H63" s="21">
        <v>30</v>
      </c>
      <c r="I63" s="22">
        <f>IF(OR('Men''s Epée'!$A$3=1,'Men''s Epée'!$U$3=TRUE),IF(OR(H63&gt;=49,ISNUMBER(H63)=FALSE),0,VLOOKUP(H63,PointTable,I$3,TRUE)),0)</f>
        <v>290</v>
      </c>
      <c r="J63" s="21" t="s">
        <v>8</v>
      </c>
      <c r="K63" s="22">
        <f>IF(OR('Men''s Epée'!$A$3=1,'Men''s Epée'!$V$3=TRUE),IF(OR(J63&gt;=49,ISNUMBER(J63)=FALSE),0,VLOOKUP(J63,PointTable,K$3,TRUE)),0)</f>
        <v>0</v>
      </c>
      <c r="L63" s="21" t="s">
        <v>8</v>
      </c>
      <c r="M63" s="22">
        <f>IF(OR('Men''s Epée'!$A$3=1,'Men''s Epée'!$W$3=TRUE),IF(OR(L63&gt;=49,ISNUMBER(L63)=FALSE),0,VLOOKUP(L63,PointTable,M$3,TRUE)),0)</f>
        <v>0</v>
      </c>
      <c r="N63" s="21" t="s">
        <v>8</v>
      </c>
      <c r="O63" s="22">
        <f>IF(OR('Men''s Epée'!$A$3=1,'Men''s Epée'!$X$3=TRUE),IF(OR(N63&gt;=49,ISNUMBER(N63)=FALSE),0,VLOOKUP(N63,PointTable,O$3,TRUE)),0)</f>
        <v>0</v>
      </c>
      <c r="P63" s="23"/>
      <c r="Q63" s="23"/>
      <c r="R63" s="23"/>
      <c r="S63" s="24"/>
      <c r="U63" s="25">
        <f t="shared" si="26"/>
        <v>290</v>
      </c>
      <c r="V63" s="25">
        <f t="shared" si="27"/>
        <v>0</v>
      </c>
      <c r="W63" s="25">
        <f t="shared" si="28"/>
        <v>0</v>
      </c>
      <c r="X63" s="25">
        <f t="shared" si="29"/>
        <v>0</v>
      </c>
      <c r="Y63" s="25">
        <f>IF(OR('Men''s Epée'!$A$3=1,P63&gt;0),ABS(P63),0)</f>
        <v>0</v>
      </c>
      <c r="Z63" s="25">
        <f>IF(OR('Men''s Epée'!$A$3=1,Q63&gt;0),ABS(Q63),0)</f>
        <v>0</v>
      </c>
      <c r="AA63" s="25">
        <f>IF(OR('Men''s Epée'!$A$3=1,R63&gt;0),ABS(R63),0)</f>
        <v>0</v>
      </c>
      <c r="AB63" s="25">
        <f>IF(OR('Men''s Epée'!$A$3=1,S63&gt;0),ABS(S63),0)</f>
        <v>0</v>
      </c>
      <c r="AD63" s="12">
        <f>IF('Men''s Epée'!$U$3=TRUE,I63,0)</f>
        <v>0</v>
      </c>
      <c r="AE63" s="12">
        <f>IF('Men''s Epée'!$V$3=TRUE,K63,0)</f>
        <v>0</v>
      </c>
      <c r="AF63" s="12">
        <f>IF('Men''s Epée'!$W$3=TRUE,M63,0)</f>
        <v>0</v>
      </c>
      <c r="AG63" s="12">
        <f>IF('Men''s Epée'!$X$3=TRUE,O63,0)</f>
        <v>0</v>
      </c>
      <c r="AH63" s="26">
        <f t="shared" si="30"/>
        <v>0</v>
      </c>
      <c r="AI63" s="26">
        <f t="shared" si="31"/>
        <v>0</v>
      </c>
      <c r="AJ63" s="26">
        <f t="shared" si="32"/>
        <v>0</v>
      </c>
      <c r="AK63" s="26">
        <f t="shared" si="33"/>
        <v>0</v>
      </c>
      <c r="AL63" s="12">
        <f t="shared" si="34"/>
        <v>0</v>
      </c>
    </row>
    <row r="64" spans="1:38" ht="13.5">
      <c r="A64" s="16" t="str">
        <f t="shared" si="0"/>
        <v>60T</v>
      </c>
      <c r="B64" s="16" t="str">
        <f t="shared" si="16"/>
        <v>#</v>
      </c>
      <c r="C64" s="17" t="s">
        <v>440</v>
      </c>
      <c r="D64" s="18">
        <v>1983</v>
      </c>
      <c r="E64" s="19">
        <f>ROUND(F64+IF('Men''s Epée'!$A$3=1,G64,0)+LARGE($U64:$AB64,1)+LARGE($U64:$AB64,2),0)</f>
        <v>290</v>
      </c>
      <c r="F64" s="20"/>
      <c r="G64" s="21"/>
      <c r="H64" s="21" t="s">
        <v>8</v>
      </c>
      <c r="I64" s="22">
        <f>IF(OR('Men''s Epée'!$A$3=1,'Men''s Epée'!$U$3=TRUE),IF(OR(H64&gt;=49,ISNUMBER(H64)=FALSE),0,VLOOKUP(H64,PointTable,I$3,TRUE)),0)</f>
        <v>0</v>
      </c>
      <c r="J64" s="21" t="s">
        <v>8</v>
      </c>
      <c r="K64" s="22">
        <f>IF(OR('Men''s Epée'!$A$3=1,'Men''s Epée'!$V$3=TRUE),IF(OR(J64&gt;=49,ISNUMBER(J64)=FALSE),0,VLOOKUP(J64,PointTable,K$3,TRUE)),0)</f>
        <v>0</v>
      </c>
      <c r="L64" s="21">
        <v>30</v>
      </c>
      <c r="M64" s="22">
        <f>IF(OR('Men''s Epée'!$A$3=1,'Men''s Epée'!$W$3=TRUE),IF(OR(L64&gt;=49,ISNUMBER(L64)=FALSE),0,VLOOKUP(L64,PointTable,M$3,TRUE)),0)</f>
        <v>290</v>
      </c>
      <c r="N64" s="21" t="s">
        <v>8</v>
      </c>
      <c r="O64" s="22">
        <f>IF(OR('Men''s Epée'!$A$3=1,'Men''s Epée'!$X$3=TRUE),IF(OR(N64&gt;=49,ISNUMBER(N64)=FALSE),0,VLOOKUP(N64,PointTable,O$3,TRUE)),0)</f>
        <v>0</v>
      </c>
      <c r="P64" s="23"/>
      <c r="Q64" s="23"/>
      <c r="R64" s="23"/>
      <c r="S64" s="24"/>
      <c r="U64" s="25">
        <f t="shared" si="26"/>
        <v>0</v>
      </c>
      <c r="V64" s="25">
        <f t="shared" si="27"/>
        <v>0</v>
      </c>
      <c r="W64" s="25">
        <f t="shared" si="28"/>
        <v>290</v>
      </c>
      <c r="X64" s="25">
        <f t="shared" si="29"/>
        <v>0</v>
      </c>
      <c r="Y64" s="25">
        <f>IF(OR('Men''s Epée'!$A$3=1,P64&gt;0),ABS(P64),0)</f>
        <v>0</v>
      </c>
      <c r="Z64" s="25">
        <f>IF(OR('Men''s Epée'!$A$3=1,Q64&gt;0),ABS(Q64),0)</f>
        <v>0</v>
      </c>
      <c r="AA64" s="25">
        <f>IF(OR('Men''s Epée'!$A$3=1,R64&gt;0),ABS(R64),0)</f>
        <v>0</v>
      </c>
      <c r="AB64" s="25">
        <f>IF(OR('Men''s Epée'!$A$3=1,S64&gt;0),ABS(S64),0)</f>
        <v>0</v>
      </c>
      <c r="AD64" s="12">
        <f>IF('Men''s Epée'!$U$3=TRUE,I64,0)</f>
        <v>0</v>
      </c>
      <c r="AE64" s="12">
        <f>IF('Men''s Epée'!$V$3=TRUE,K64,0)</f>
        <v>0</v>
      </c>
      <c r="AF64" s="12">
        <f>IF('Men''s Epée'!$W$3=TRUE,M64,0)</f>
        <v>0</v>
      </c>
      <c r="AG64" s="12">
        <f>IF('Men''s Epée'!$X$3=TRUE,O64,0)</f>
        <v>0</v>
      </c>
      <c r="AH64" s="26">
        <f t="shared" si="30"/>
        <v>0</v>
      </c>
      <c r="AI64" s="26">
        <f t="shared" si="31"/>
        <v>0</v>
      </c>
      <c r="AJ64" s="26">
        <f t="shared" si="32"/>
        <v>0</v>
      </c>
      <c r="AK64" s="26">
        <f t="shared" si="33"/>
        <v>0</v>
      </c>
      <c r="AL64" s="12">
        <f t="shared" si="34"/>
        <v>0</v>
      </c>
    </row>
    <row r="65" spans="1:38" ht="13.5">
      <c r="A65" s="16" t="str">
        <f t="shared" si="0"/>
        <v>62</v>
      </c>
      <c r="B65" s="16">
        <f t="shared" si="16"/>
      </c>
      <c r="C65" s="17" t="s">
        <v>334</v>
      </c>
      <c r="D65" s="18">
        <v>1980</v>
      </c>
      <c r="E65" s="19">
        <f>ROUND(F65+IF('Men''s Epée'!$A$3=1,G65,0)+LARGE($U65:$AB65,1)+LARGE($U65:$AB65,2),0)</f>
        <v>288</v>
      </c>
      <c r="F65" s="20"/>
      <c r="G65" s="21"/>
      <c r="H65" s="21" t="s">
        <v>8</v>
      </c>
      <c r="I65" s="22">
        <f>IF(OR('Men''s Epée'!$A$3=1,'Men''s Epée'!$U$3=TRUE),IF(OR(H65&gt;=49,ISNUMBER(H65)=FALSE),0,VLOOKUP(H65,PointTable,I$3,TRUE)),0)</f>
        <v>0</v>
      </c>
      <c r="J65" s="21">
        <v>30.5</v>
      </c>
      <c r="K65" s="22">
        <f>IF(OR('Men''s Epée'!$A$3=1,'Men''s Epée'!$V$3=TRUE),IF(OR(J65&gt;=49,ISNUMBER(J65)=FALSE),0,VLOOKUP(J65,PointTable,K$3,TRUE)),0)</f>
        <v>287.5</v>
      </c>
      <c r="L65" s="21" t="s">
        <v>8</v>
      </c>
      <c r="M65" s="22">
        <f>IF(OR('Men''s Epée'!$A$3=1,'Men''s Epée'!$W$3=TRUE),IF(OR(L65&gt;=49,ISNUMBER(L65)=FALSE),0,VLOOKUP(L65,PointTable,M$3,TRUE)),0)</f>
        <v>0</v>
      </c>
      <c r="N65" s="21" t="s">
        <v>8</v>
      </c>
      <c r="O65" s="22">
        <f>IF(OR('Men''s Epée'!$A$3=1,'Men''s Epée'!$X$3=TRUE),IF(OR(N65&gt;=49,ISNUMBER(N65)=FALSE),0,VLOOKUP(N65,PointTable,O$3,TRUE)),0)</f>
        <v>0</v>
      </c>
      <c r="P65" s="23"/>
      <c r="Q65" s="23"/>
      <c r="R65" s="23"/>
      <c r="S65" s="24"/>
      <c r="U65" s="25">
        <f t="shared" si="26"/>
        <v>0</v>
      </c>
      <c r="V65" s="25">
        <f t="shared" si="27"/>
        <v>287.5</v>
      </c>
      <c r="W65" s="25">
        <f t="shared" si="28"/>
        <v>0</v>
      </c>
      <c r="X65" s="25">
        <f t="shared" si="29"/>
        <v>0</v>
      </c>
      <c r="Y65" s="25">
        <f>IF(OR('Men''s Epée'!$A$3=1,P65&gt;0),ABS(P65),0)</f>
        <v>0</v>
      </c>
      <c r="Z65" s="25">
        <f>IF(OR('Men''s Epée'!$A$3=1,Q65&gt;0),ABS(Q65),0)</f>
        <v>0</v>
      </c>
      <c r="AA65" s="25">
        <f>IF(OR('Men''s Epée'!$A$3=1,R65&gt;0),ABS(R65),0)</f>
        <v>0</v>
      </c>
      <c r="AB65" s="25">
        <f>IF(OR('Men''s Epée'!$A$3=1,S65&gt;0),ABS(S65),0)</f>
        <v>0</v>
      </c>
      <c r="AD65" s="12">
        <f>IF('Men''s Epée'!$U$3=TRUE,I65,0)</f>
        <v>0</v>
      </c>
      <c r="AE65" s="12">
        <f>IF('Men''s Epée'!$V$3=TRUE,K65,0)</f>
        <v>0</v>
      </c>
      <c r="AF65" s="12">
        <f>IF('Men''s Epée'!$W$3=TRUE,M65,0)</f>
        <v>0</v>
      </c>
      <c r="AG65" s="12">
        <f>IF('Men''s Epée'!$X$3=TRUE,O65,0)</f>
        <v>0</v>
      </c>
      <c r="AH65" s="26">
        <f t="shared" si="30"/>
        <v>0</v>
      </c>
      <c r="AI65" s="26">
        <f t="shared" si="31"/>
        <v>0</v>
      </c>
      <c r="AJ65" s="26">
        <f t="shared" si="32"/>
        <v>0</v>
      </c>
      <c r="AK65" s="26">
        <f t="shared" si="33"/>
        <v>0</v>
      </c>
      <c r="AL65" s="12">
        <f t="shared" si="34"/>
        <v>0</v>
      </c>
    </row>
    <row r="66" spans="1:38" ht="13.5">
      <c r="A66" s="16" t="str">
        <f t="shared" si="0"/>
        <v>63T</v>
      </c>
      <c r="B66" s="16">
        <f t="shared" si="16"/>
      </c>
      <c r="C66" s="17" t="s">
        <v>199</v>
      </c>
      <c r="D66" s="18">
        <v>1979</v>
      </c>
      <c r="E66" s="19">
        <f>ROUND(F66+IF('Men''s Epée'!$A$3=1,G66,0)+LARGE($U66:$AB66,1)+LARGE($U66:$AB66,2),0)</f>
        <v>280</v>
      </c>
      <c r="F66" s="20"/>
      <c r="G66" s="21"/>
      <c r="H66" s="21" t="s">
        <v>8</v>
      </c>
      <c r="I66" s="22">
        <f>IF(OR('Men''s Epée'!$A$3=1,'Men''s Epée'!$U$3=TRUE),IF(OR(H66&gt;=49,ISNUMBER(H66)=FALSE),0,VLOOKUP(H66,PointTable,I$3,TRUE)),0)</f>
        <v>0</v>
      </c>
      <c r="J66" s="21">
        <v>32</v>
      </c>
      <c r="K66" s="22">
        <f>IF(OR('Men''s Epée'!$A$3=1,'Men''s Epée'!$V$3=TRUE),IF(OR(J66&gt;=49,ISNUMBER(J66)=FALSE),0,VLOOKUP(J66,PointTable,K$3,TRUE)),0)</f>
        <v>280</v>
      </c>
      <c r="L66" s="21" t="s">
        <v>8</v>
      </c>
      <c r="M66" s="22">
        <f>IF(OR('Men''s Epée'!$A$3=1,'Men''s Epée'!$W$3=TRUE),IF(OR(L66&gt;=49,ISNUMBER(L66)=FALSE),0,VLOOKUP(L66,PointTable,M$3,TRUE)),0)</f>
        <v>0</v>
      </c>
      <c r="N66" s="21" t="s">
        <v>8</v>
      </c>
      <c r="O66" s="22">
        <f>IF(OR('Men''s Epée'!$A$3=1,'Men''s Epée'!$X$3=TRUE),IF(OR(N66&gt;=49,ISNUMBER(N66)=FALSE),0,VLOOKUP(N66,PointTable,O$3,TRUE)),0)</f>
        <v>0</v>
      </c>
      <c r="P66" s="23"/>
      <c r="Q66" s="23"/>
      <c r="R66" s="23"/>
      <c r="S66" s="24"/>
      <c r="U66" s="25">
        <f t="shared" si="26"/>
        <v>0</v>
      </c>
      <c r="V66" s="25">
        <f t="shared" si="27"/>
        <v>280</v>
      </c>
      <c r="W66" s="25">
        <f t="shared" si="28"/>
        <v>0</v>
      </c>
      <c r="X66" s="25">
        <f t="shared" si="29"/>
        <v>0</v>
      </c>
      <c r="Y66" s="25">
        <f>IF(OR('Men''s Epée'!$A$3=1,P66&gt;0),ABS(P66),0)</f>
        <v>0</v>
      </c>
      <c r="Z66" s="25">
        <f>IF(OR('Men''s Epée'!$A$3=1,Q66&gt;0),ABS(Q66),0)</f>
        <v>0</v>
      </c>
      <c r="AA66" s="25">
        <f>IF(OR('Men''s Epée'!$A$3=1,R66&gt;0),ABS(R66),0)</f>
        <v>0</v>
      </c>
      <c r="AB66" s="25">
        <f>IF(OR('Men''s Epée'!$A$3=1,S66&gt;0),ABS(S66),0)</f>
        <v>0</v>
      </c>
      <c r="AD66" s="12">
        <f>IF('Men''s Epée'!$U$3=TRUE,I66,0)</f>
        <v>0</v>
      </c>
      <c r="AE66" s="12">
        <f>IF('Men''s Epée'!$V$3=TRUE,K66,0)</f>
        <v>0</v>
      </c>
      <c r="AF66" s="12">
        <f>IF('Men''s Epée'!$W$3=TRUE,M66,0)</f>
        <v>0</v>
      </c>
      <c r="AG66" s="12">
        <f>IF('Men''s Epée'!$X$3=TRUE,O66,0)</f>
        <v>0</v>
      </c>
      <c r="AH66" s="26">
        <f t="shared" si="30"/>
        <v>0</v>
      </c>
      <c r="AI66" s="26">
        <f t="shared" si="31"/>
        <v>0</v>
      </c>
      <c r="AJ66" s="26">
        <f t="shared" si="32"/>
        <v>0</v>
      </c>
      <c r="AK66" s="26">
        <f t="shared" si="33"/>
        <v>0</v>
      </c>
      <c r="AL66" s="12">
        <f t="shared" si="34"/>
        <v>0</v>
      </c>
    </row>
    <row r="67" spans="1:38" ht="13.5">
      <c r="A67" s="16" t="str">
        <f t="shared" si="0"/>
        <v>63T</v>
      </c>
      <c r="B67" s="16">
        <f t="shared" si="16"/>
      </c>
      <c r="C67" s="17" t="s">
        <v>441</v>
      </c>
      <c r="D67" s="18">
        <v>1973</v>
      </c>
      <c r="E67" s="19">
        <f>ROUND(F67+IF('Men''s Epée'!$A$3=1,G67,0)+LARGE($U67:$AB67,1)+LARGE($U67:$AB67,2),0)</f>
        <v>280</v>
      </c>
      <c r="F67" s="20"/>
      <c r="G67" s="21"/>
      <c r="H67" s="21" t="s">
        <v>8</v>
      </c>
      <c r="I67" s="22">
        <f>IF(OR('Men''s Epée'!$A$3=1,'Men''s Epée'!$U$3=TRUE),IF(OR(H67&gt;=49,ISNUMBER(H67)=FALSE),0,VLOOKUP(H67,PointTable,I$3,TRUE)),0)</f>
        <v>0</v>
      </c>
      <c r="J67" s="21" t="s">
        <v>8</v>
      </c>
      <c r="K67" s="22">
        <f>IF(OR('Men''s Epée'!$A$3=1,'Men''s Epée'!$V$3=TRUE),IF(OR(J67&gt;=49,ISNUMBER(J67)=FALSE),0,VLOOKUP(J67,PointTable,K$3,TRUE)),0)</f>
        <v>0</v>
      </c>
      <c r="L67" s="21">
        <v>32</v>
      </c>
      <c r="M67" s="22">
        <f>IF(OR('Men''s Epée'!$A$3=1,'Men''s Epée'!$W$3=TRUE),IF(OR(L67&gt;=49,ISNUMBER(L67)=FALSE),0,VLOOKUP(L67,PointTable,M$3,TRUE)),0)</f>
        <v>280</v>
      </c>
      <c r="N67" s="21" t="s">
        <v>8</v>
      </c>
      <c r="O67" s="22">
        <f>IF(OR('Men''s Epée'!$A$3=1,'Men''s Epée'!$X$3=TRUE),IF(OR(N67&gt;=49,ISNUMBER(N67)=FALSE),0,VLOOKUP(N67,PointTable,O$3,TRUE)),0)</f>
        <v>0</v>
      </c>
      <c r="P67" s="23"/>
      <c r="Q67" s="23"/>
      <c r="R67" s="23"/>
      <c r="S67" s="24"/>
      <c r="U67" s="25">
        <f t="shared" si="26"/>
        <v>0</v>
      </c>
      <c r="V67" s="25">
        <f t="shared" si="27"/>
        <v>0</v>
      </c>
      <c r="W67" s="25">
        <f t="shared" si="28"/>
        <v>280</v>
      </c>
      <c r="X67" s="25">
        <f t="shared" si="29"/>
        <v>0</v>
      </c>
      <c r="Y67" s="25">
        <f>IF(OR('Men''s Epée'!$A$3=1,P67&gt;0),ABS(P67),0)</f>
        <v>0</v>
      </c>
      <c r="Z67" s="25">
        <f>IF(OR('Men''s Epée'!$A$3=1,Q67&gt;0),ABS(Q67),0)</f>
        <v>0</v>
      </c>
      <c r="AA67" s="25">
        <f>IF(OR('Men''s Epée'!$A$3=1,R67&gt;0),ABS(R67),0)</f>
        <v>0</v>
      </c>
      <c r="AB67" s="25">
        <f>IF(OR('Men''s Epée'!$A$3=1,S67&gt;0),ABS(S67),0)</f>
        <v>0</v>
      </c>
      <c r="AD67" s="12">
        <f>IF('Men''s Epée'!$U$3=TRUE,I67,0)</f>
        <v>0</v>
      </c>
      <c r="AE67" s="12">
        <f>IF('Men''s Epée'!$V$3=TRUE,K67,0)</f>
        <v>0</v>
      </c>
      <c r="AF67" s="12">
        <f>IF('Men''s Epée'!$W$3=TRUE,M67,0)</f>
        <v>0</v>
      </c>
      <c r="AG67" s="12">
        <f>IF('Men''s Epée'!$X$3=TRUE,O67,0)</f>
        <v>0</v>
      </c>
      <c r="AH67" s="26">
        <f t="shared" si="30"/>
        <v>0</v>
      </c>
      <c r="AI67" s="26">
        <f t="shared" si="31"/>
        <v>0</v>
      </c>
      <c r="AJ67" s="26">
        <f t="shared" si="32"/>
        <v>0</v>
      </c>
      <c r="AK67" s="26">
        <f t="shared" si="33"/>
        <v>0</v>
      </c>
      <c r="AL67" s="12">
        <f t="shared" si="34"/>
        <v>0</v>
      </c>
    </row>
    <row r="68" spans="1:38" ht="13.5">
      <c r="A68" s="16" t="str">
        <f t="shared" si="0"/>
        <v>65</v>
      </c>
      <c r="B68" s="16">
        <f aca="true" t="shared" si="35" ref="B68:B75">TRIM(IF(D68&gt;=JuniorCutoff,"#",""))</f>
      </c>
      <c r="C68" s="17" t="s">
        <v>425</v>
      </c>
      <c r="D68" s="18">
        <v>1973</v>
      </c>
      <c r="E68" s="19">
        <f>ROUND(F68+IF('Men''s Epée'!$A$3=1,G68,0)+LARGE($U68:$AB68,1)+LARGE($U68:$AB68,2),0)</f>
        <v>275</v>
      </c>
      <c r="F68" s="20"/>
      <c r="G68" s="21"/>
      <c r="H68" s="21" t="s">
        <v>8</v>
      </c>
      <c r="I68" s="22">
        <f>IF(OR('Men''s Epée'!$A$3=1,'Men''s Epée'!$U$3=TRUE),IF(OR(H68&gt;=49,ISNUMBER(H68)=FALSE),0,VLOOKUP(H68,PointTable,I$3,TRUE)),0)</f>
        <v>0</v>
      </c>
      <c r="J68" s="21" t="s">
        <v>8</v>
      </c>
      <c r="K68" s="22">
        <f>IF(OR('Men''s Epée'!$A$3=1,'Men''s Epée'!$V$3=TRUE),IF(OR(J68&gt;=49,ISNUMBER(J68)=FALSE),0,VLOOKUP(J68,PointTable,K$3,TRUE)),0)</f>
        <v>0</v>
      </c>
      <c r="L68" s="21">
        <v>33</v>
      </c>
      <c r="M68" s="22">
        <f>IF(OR('Men''s Epée'!$A$3=1,'Men''s Epée'!$W$3=TRUE),IF(OR(L68&gt;=49,ISNUMBER(L68)=FALSE),0,VLOOKUP(L68,PointTable,M$3,TRUE)),0)</f>
        <v>275</v>
      </c>
      <c r="N68" s="21" t="s">
        <v>8</v>
      </c>
      <c r="O68" s="22">
        <f>IF(OR('Men''s Epée'!$A$3=1,'Men''s Epée'!$X$3=TRUE),IF(OR(N68&gt;=49,ISNUMBER(N68)=FALSE),0,VLOOKUP(N68,PointTable,O$3,TRUE)),0)</f>
        <v>0</v>
      </c>
      <c r="P68" s="23"/>
      <c r="Q68" s="23"/>
      <c r="R68" s="23"/>
      <c r="S68" s="24"/>
      <c r="U68" s="25">
        <f t="shared" si="26"/>
        <v>0</v>
      </c>
      <c r="V68" s="25">
        <f t="shared" si="27"/>
        <v>0</v>
      </c>
      <c r="W68" s="25">
        <f t="shared" si="28"/>
        <v>275</v>
      </c>
      <c r="X68" s="25">
        <f t="shared" si="29"/>
        <v>0</v>
      </c>
      <c r="Y68" s="25">
        <f>IF(OR('Men''s Epée'!$A$3=1,P68&gt;0),ABS(P68),0)</f>
        <v>0</v>
      </c>
      <c r="Z68" s="25">
        <f>IF(OR('Men''s Epée'!$A$3=1,Q68&gt;0),ABS(Q68),0)</f>
        <v>0</v>
      </c>
      <c r="AA68" s="25">
        <f>IF(OR('Men''s Epée'!$A$3=1,R68&gt;0),ABS(R68),0)</f>
        <v>0</v>
      </c>
      <c r="AB68" s="25">
        <f>IF(OR('Men''s Epée'!$A$3=1,S68&gt;0),ABS(S68),0)</f>
        <v>0</v>
      </c>
      <c r="AD68" s="12">
        <f>IF('Men''s Epée'!$U$3=TRUE,I68,0)</f>
        <v>0</v>
      </c>
      <c r="AE68" s="12">
        <f>IF('Men''s Epée'!$V$3=TRUE,K68,0)</f>
        <v>0</v>
      </c>
      <c r="AF68" s="12">
        <f>IF('Men''s Epée'!$W$3=TRUE,M68,0)</f>
        <v>0</v>
      </c>
      <c r="AG68" s="12">
        <f>IF('Men''s Epée'!$X$3=TRUE,O68,0)</f>
        <v>0</v>
      </c>
      <c r="AH68" s="26">
        <f t="shared" si="30"/>
        <v>0</v>
      </c>
      <c r="AI68" s="26">
        <f t="shared" si="31"/>
        <v>0</v>
      </c>
      <c r="AJ68" s="26">
        <f t="shared" si="32"/>
        <v>0</v>
      </c>
      <c r="AK68" s="26">
        <f t="shared" si="33"/>
        <v>0</v>
      </c>
      <c r="AL68" s="12">
        <f t="shared" si="34"/>
        <v>0</v>
      </c>
    </row>
    <row r="69" spans="1:38" ht="13.5">
      <c r="A69" s="16" t="str">
        <f t="shared" si="0"/>
        <v>66T</v>
      </c>
      <c r="B69" s="16" t="str">
        <f t="shared" si="35"/>
        <v>#</v>
      </c>
      <c r="C69" s="17" t="s">
        <v>196</v>
      </c>
      <c r="D69" s="18">
        <v>1984</v>
      </c>
      <c r="E69" s="19">
        <f>ROUND(F69+IF('Men''s Epée'!$A$3=1,G69,0)+LARGE($U69:$AB69,1)+LARGE($U69:$AB69,2),0)</f>
        <v>270</v>
      </c>
      <c r="F69" s="20"/>
      <c r="G69" s="21"/>
      <c r="H69" s="21">
        <v>34</v>
      </c>
      <c r="I69" s="22">
        <f>IF(OR('Men''s Epée'!$A$3=1,'Men''s Epée'!$U$3=TRUE),IF(OR(H69&gt;=49,ISNUMBER(H69)=FALSE),0,VLOOKUP(H69,PointTable,I$3,TRUE)),0)</f>
        <v>270</v>
      </c>
      <c r="J69" s="21" t="s">
        <v>8</v>
      </c>
      <c r="K69" s="22">
        <f>IF(OR('Men''s Epée'!$A$3=1,'Men''s Epée'!$V$3=TRUE),IF(OR(J69&gt;=49,ISNUMBER(J69)=FALSE),0,VLOOKUP(J69,PointTable,K$3,TRUE)),0)</f>
        <v>0</v>
      </c>
      <c r="L69" s="21" t="s">
        <v>8</v>
      </c>
      <c r="M69" s="22">
        <f>IF(OR('Men''s Epée'!$A$3=1,'Men''s Epée'!$W$3=TRUE),IF(OR(L69&gt;=49,ISNUMBER(L69)=FALSE),0,VLOOKUP(L69,PointTable,M$3,TRUE)),0)</f>
        <v>0</v>
      </c>
      <c r="N69" s="21" t="s">
        <v>8</v>
      </c>
      <c r="O69" s="22">
        <f>IF(OR('Men''s Epée'!$A$3=1,'Men''s Epée'!$X$3=TRUE),IF(OR(N69&gt;=49,ISNUMBER(N69)=FALSE),0,VLOOKUP(N69,PointTable,O$3,TRUE)),0)</f>
        <v>0</v>
      </c>
      <c r="P69" s="23"/>
      <c r="Q69" s="23"/>
      <c r="R69" s="23"/>
      <c r="S69" s="24"/>
      <c r="U69" s="25">
        <f t="shared" si="26"/>
        <v>270</v>
      </c>
      <c r="V69" s="25">
        <f t="shared" si="27"/>
        <v>0</v>
      </c>
      <c r="W69" s="25">
        <f t="shared" si="28"/>
        <v>0</v>
      </c>
      <c r="X69" s="25">
        <f t="shared" si="29"/>
        <v>0</v>
      </c>
      <c r="Y69" s="25">
        <f>IF(OR('Men''s Epée'!$A$3=1,P69&gt;0),ABS(P69),0)</f>
        <v>0</v>
      </c>
      <c r="Z69" s="25">
        <f>IF(OR('Men''s Epée'!$A$3=1,Q69&gt;0),ABS(Q69),0)</f>
        <v>0</v>
      </c>
      <c r="AA69" s="25">
        <f>IF(OR('Men''s Epée'!$A$3=1,R69&gt;0),ABS(R69),0)</f>
        <v>0</v>
      </c>
      <c r="AB69" s="25">
        <f>IF(OR('Men''s Epée'!$A$3=1,S69&gt;0),ABS(S69),0)</f>
        <v>0</v>
      </c>
      <c r="AD69" s="12">
        <f>IF('Men''s Epée'!$U$3=TRUE,I69,0)</f>
        <v>0</v>
      </c>
      <c r="AE69" s="12">
        <f>IF('Men''s Epée'!$V$3=TRUE,K69,0)</f>
        <v>0</v>
      </c>
      <c r="AF69" s="12">
        <f>IF('Men''s Epée'!$W$3=TRUE,M69,0)</f>
        <v>0</v>
      </c>
      <c r="AG69" s="12">
        <f>IF('Men''s Epée'!$X$3=TRUE,O69,0)</f>
        <v>0</v>
      </c>
      <c r="AH69" s="26">
        <f t="shared" si="30"/>
        <v>0</v>
      </c>
      <c r="AI69" s="26">
        <f t="shared" si="31"/>
        <v>0</v>
      </c>
      <c r="AJ69" s="26">
        <f t="shared" si="32"/>
        <v>0</v>
      </c>
      <c r="AK69" s="26">
        <f t="shared" si="33"/>
        <v>0</v>
      </c>
      <c r="AL69" s="12">
        <f t="shared" si="34"/>
        <v>0</v>
      </c>
    </row>
    <row r="70" spans="1:38" ht="13.5">
      <c r="A70" s="16" t="str">
        <f t="shared" si="0"/>
        <v>66T</v>
      </c>
      <c r="B70" s="16">
        <f t="shared" si="35"/>
      </c>
      <c r="C70" s="17" t="s">
        <v>426</v>
      </c>
      <c r="D70" s="18">
        <v>1980</v>
      </c>
      <c r="E70" s="19">
        <f>ROUND(F70+IF('Men''s Epée'!$A$3=1,G70,0)+LARGE($U70:$AB70,1)+LARGE($U70:$AB70,2),0)</f>
        <v>270</v>
      </c>
      <c r="F70" s="20"/>
      <c r="G70" s="21"/>
      <c r="H70" s="21" t="s">
        <v>8</v>
      </c>
      <c r="I70" s="22">
        <f>IF(OR('Men''s Epée'!$A$3=1,'Men''s Epée'!$U$3=TRUE),IF(OR(H70&gt;=49,ISNUMBER(H70)=FALSE),0,VLOOKUP(H70,PointTable,I$3,TRUE)),0)</f>
        <v>0</v>
      </c>
      <c r="J70" s="21" t="s">
        <v>8</v>
      </c>
      <c r="K70" s="22">
        <f>IF(OR('Men''s Epée'!$A$3=1,'Men''s Epée'!$V$3=TRUE),IF(OR(J70&gt;=49,ISNUMBER(J70)=FALSE),0,VLOOKUP(J70,PointTable,K$3,TRUE)),0)</f>
        <v>0</v>
      </c>
      <c r="L70" s="21">
        <v>34</v>
      </c>
      <c r="M70" s="22">
        <f>IF(OR('Men''s Epée'!$A$3=1,'Men''s Epée'!$W$3=TRUE),IF(OR(L70&gt;=49,ISNUMBER(L70)=FALSE),0,VLOOKUP(L70,PointTable,M$3,TRUE)),0)</f>
        <v>270</v>
      </c>
      <c r="N70" s="21" t="s">
        <v>8</v>
      </c>
      <c r="O70" s="22">
        <f>IF(OR('Men''s Epée'!$A$3=1,'Men''s Epée'!$X$3=TRUE),IF(OR(N70&gt;=49,ISNUMBER(N70)=FALSE),0,VLOOKUP(N70,PointTable,O$3,TRUE)),0)</f>
        <v>0</v>
      </c>
      <c r="P70" s="23"/>
      <c r="Q70" s="23"/>
      <c r="R70" s="23"/>
      <c r="S70" s="24"/>
      <c r="U70" s="25">
        <f t="shared" si="26"/>
        <v>0</v>
      </c>
      <c r="V70" s="25">
        <f t="shared" si="27"/>
        <v>0</v>
      </c>
      <c r="W70" s="25">
        <f t="shared" si="28"/>
        <v>270</v>
      </c>
      <c r="X70" s="25">
        <f t="shared" si="29"/>
        <v>0</v>
      </c>
      <c r="Y70" s="25">
        <f>IF(OR('Men''s Epée'!$A$3=1,P70&gt;0),ABS(P70),0)</f>
        <v>0</v>
      </c>
      <c r="Z70" s="25">
        <f>IF(OR('Men''s Epée'!$A$3=1,Q70&gt;0),ABS(Q70),0)</f>
        <v>0</v>
      </c>
      <c r="AA70" s="25">
        <f>IF(OR('Men''s Epée'!$A$3=1,R70&gt;0),ABS(R70),0)</f>
        <v>0</v>
      </c>
      <c r="AB70" s="25">
        <f>IF(OR('Men''s Epée'!$A$3=1,S70&gt;0),ABS(S70),0)</f>
        <v>0</v>
      </c>
      <c r="AD70" s="12">
        <f>IF('Men''s Epée'!$U$3=TRUE,I70,0)</f>
        <v>0</v>
      </c>
      <c r="AE70" s="12">
        <f>IF('Men''s Epée'!$V$3=TRUE,K70,0)</f>
        <v>0</v>
      </c>
      <c r="AF70" s="12">
        <f>IF('Men''s Epée'!$W$3=TRUE,M70,0)</f>
        <v>0</v>
      </c>
      <c r="AG70" s="12">
        <f>IF('Men''s Epée'!$X$3=TRUE,O70,0)</f>
        <v>0</v>
      </c>
      <c r="AH70" s="26">
        <f t="shared" si="30"/>
        <v>0</v>
      </c>
      <c r="AI70" s="26">
        <f t="shared" si="31"/>
        <v>0</v>
      </c>
      <c r="AJ70" s="26">
        <f t="shared" si="32"/>
        <v>0</v>
      </c>
      <c r="AK70" s="26">
        <f t="shared" si="33"/>
        <v>0</v>
      </c>
      <c r="AL70" s="12">
        <f t="shared" si="34"/>
        <v>0</v>
      </c>
    </row>
    <row r="71" spans="1:38" ht="13.5">
      <c r="A71" s="16" t="str">
        <f t="shared" si="0"/>
        <v>68</v>
      </c>
      <c r="B71" s="16">
        <f t="shared" si="35"/>
      </c>
      <c r="C71" s="17" t="s">
        <v>68</v>
      </c>
      <c r="D71" s="18">
        <v>1980</v>
      </c>
      <c r="E71" s="19">
        <f>ROUND(F71+IF('Men''s Epée'!$A$3=1,G71,0)+LARGE($U71:$AB71,1)+LARGE($U71:$AB71,2),0)</f>
        <v>255</v>
      </c>
      <c r="F71" s="20"/>
      <c r="G71" s="21"/>
      <c r="H71" s="21">
        <v>37</v>
      </c>
      <c r="I71" s="22">
        <f>IF(OR('Men''s Epée'!$A$3=1,'Men''s Epée'!$U$3=TRUE),IF(OR(H71&gt;=49,ISNUMBER(H71)=FALSE),0,VLOOKUP(H71,PointTable,I$3,TRUE)),0)</f>
        <v>255</v>
      </c>
      <c r="J71" s="21" t="s">
        <v>8</v>
      </c>
      <c r="K71" s="22">
        <f>IF(OR('Men''s Epée'!$A$3=1,'Men''s Epée'!$V$3=TRUE),IF(OR(J71&gt;=49,ISNUMBER(J71)=FALSE),0,VLOOKUP(J71,PointTable,K$3,TRUE)),0)</f>
        <v>0</v>
      </c>
      <c r="L71" s="21" t="s">
        <v>8</v>
      </c>
      <c r="M71" s="22">
        <f>IF(OR('Men''s Epée'!$A$3=1,'Men''s Epée'!$W$3=TRUE),IF(OR(L71&gt;=49,ISNUMBER(L71)=FALSE),0,VLOOKUP(L71,PointTable,M$3,TRUE)),0)</f>
        <v>0</v>
      </c>
      <c r="N71" s="21" t="s">
        <v>8</v>
      </c>
      <c r="O71" s="22">
        <f>IF(OR('Men''s Epée'!$A$3=1,'Men''s Epée'!$X$3=TRUE),IF(OR(N71&gt;=49,ISNUMBER(N71)=FALSE),0,VLOOKUP(N71,PointTable,O$3,TRUE)),0)</f>
        <v>0</v>
      </c>
      <c r="P71" s="23"/>
      <c r="Q71" s="23"/>
      <c r="R71" s="23"/>
      <c r="S71" s="24"/>
      <c r="U71" s="25">
        <f t="shared" si="26"/>
        <v>255</v>
      </c>
      <c r="V71" s="25">
        <f t="shared" si="27"/>
        <v>0</v>
      </c>
      <c r="W71" s="25">
        <f t="shared" si="28"/>
        <v>0</v>
      </c>
      <c r="X71" s="25">
        <f t="shared" si="29"/>
        <v>0</v>
      </c>
      <c r="Y71" s="25">
        <f>IF(OR('Men''s Epée'!$A$3=1,P71&gt;0),ABS(P71),0)</f>
        <v>0</v>
      </c>
      <c r="Z71" s="25">
        <f>IF(OR('Men''s Epée'!$A$3=1,Q71&gt;0),ABS(Q71),0)</f>
        <v>0</v>
      </c>
      <c r="AA71" s="25">
        <f>IF(OR('Men''s Epée'!$A$3=1,R71&gt;0),ABS(R71),0)</f>
        <v>0</v>
      </c>
      <c r="AB71" s="25">
        <f>IF(OR('Men''s Epée'!$A$3=1,S71&gt;0),ABS(S71),0)</f>
        <v>0</v>
      </c>
      <c r="AD71" s="12">
        <f>IF('Men''s Epée'!$U$3=TRUE,I71,0)</f>
        <v>0</v>
      </c>
      <c r="AE71" s="12">
        <f>IF('Men''s Epée'!$V$3=TRUE,K71,0)</f>
        <v>0</v>
      </c>
      <c r="AF71" s="12">
        <f>IF('Men''s Epée'!$W$3=TRUE,M71,0)</f>
        <v>0</v>
      </c>
      <c r="AG71" s="12">
        <f>IF('Men''s Epée'!$X$3=TRUE,O71,0)</f>
        <v>0</v>
      </c>
      <c r="AH71" s="26">
        <f t="shared" si="30"/>
        <v>0</v>
      </c>
      <c r="AI71" s="26">
        <f t="shared" si="31"/>
        <v>0</v>
      </c>
      <c r="AJ71" s="26">
        <f t="shared" si="32"/>
        <v>0</v>
      </c>
      <c r="AK71" s="26">
        <f t="shared" si="33"/>
        <v>0</v>
      </c>
      <c r="AL71" s="12">
        <f t="shared" si="34"/>
        <v>0</v>
      </c>
    </row>
    <row r="72" spans="1:38" ht="13.5">
      <c r="A72" s="16" t="str">
        <f t="shared" si="0"/>
        <v>69</v>
      </c>
      <c r="B72" s="16">
        <f t="shared" si="35"/>
      </c>
      <c r="C72" s="17" t="s">
        <v>308</v>
      </c>
      <c r="D72" s="18">
        <v>1958</v>
      </c>
      <c r="E72" s="19">
        <f>ROUND(F72+IF('Men''s Epée'!$A$3=1,G72,0)+LARGE($U72:$AB72,1)+LARGE($U72:$AB72,2),0)</f>
        <v>245</v>
      </c>
      <c r="F72" s="20"/>
      <c r="G72" s="21"/>
      <c r="H72" s="21">
        <v>39</v>
      </c>
      <c r="I72" s="22">
        <f>IF(OR('Men''s Epée'!$A$3=1,'Men''s Epée'!$U$3=TRUE),IF(OR(H72&gt;=49,ISNUMBER(H72)=FALSE),0,VLOOKUP(H72,PointTable,I$3,TRUE)),0)</f>
        <v>245</v>
      </c>
      <c r="J72" s="21" t="s">
        <v>8</v>
      </c>
      <c r="K72" s="22">
        <f>IF(OR('Men''s Epée'!$A$3=1,'Men''s Epée'!$V$3=TRUE),IF(OR(J72&gt;=49,ISNUMBER(J72)=FALSE),0,VLOOKUP(J72,PointTable,K$3,TRUE)),0)</f>
        <v>0</v>
      </c>
      <c r="L72" s="21" t="s">
        <v>8</v>
      </c>
      <c r="M72" s="22">
        <f>IF(OR('Men''s Epée'!$A$3=1,'Men''s Epée'!$W$3=TRUE),IF(OR(L72&gt;=49,ISNUMBER(L72)=FALSE),0,VLOOKUP(L72,PointTable,M$3,TRUE)),0)</f>
        <v>0</v>
      </c>
      <c r="N72" s="21" t="s">
        <v>8</v>
      </c>
      <c r="O72" s="22">
        <f>IF(OR('Men''s Epée'!$A$3=1,'Men''s Epée'!$X$3=TRUE),IF(OR(N72&gt;=49,ISNUMBER(N72)=FALSE),0,VLOOKUP(N72,PointTable,O$3,TRUE)),0)</f>
        <v>0</v>
      </c>
      <c r="P72" s="23"/>
      <c r="Q72" s="23"/>
      <c r="R72" s="23"/>
      <c r="S72" s="24"/>
      <c r="U72" s="25">
        <f t="shared" si="26"/>
        <v>245</v>
      </c>
      <c r="V72" s="25">
        <f t="shared" si="27"/>
        <v>0</v>
      </c>
      <c r="W72" s="25">
        <f t="shared" si="28"/>
        <v>0</v>
      </c>
      <c r="X72" s="25">
        <f t="shared" si="29"/>
        <v>0</v>
      </c>
      <c r="Y72" s="25">
        <f>IF(OR('Men''s Epée'!$A$3=1,P72&gt;0),ABS(P72),0)</f>
        <v>0</v>
      </c>
      <c r="Z72" s="25">
        <f>IF(OR('Men''s Epée'!$A$3=1,Q72&gt;0),ABS(Q72),0)</f>
        <v>0</v>
      </c>
      <c r="AA72" s="25">
        <f>IF(OR('Men''s Epée'!$A$3=1,R72&gt;0),ABS(R72),0)</f>
        <v>0</v>
      </c>
      <c r="AB72" s="25">
        <f>IF(OR('Men''s Epée'!$A$3=1,S72&gt;0),ABS(S72),0)</f>
        <v>0</v>
      </c>
      <c r="AD72" s="12">
        <f>IF('Men''s Epée'!$U$3=TRUE,I72,0)</f>
        <v>0</v>
      </c>
      <c r="AE72" s="12">
        <f>IF('Men''s Epée'!$V$3=TRUE,K72,0)</f>
        <v>0</v>
      </c>
      <c r="AF72" s="12">
        <f>IF('Men''s Epée'!$W$3=TRUE,M72,0)</f>
        <v>0</v>
      </c>
      <c r="AG72" s="12">
        <f>IF('Men''s Epée'!$X$3=TRUE,O72,0)</f>
        <v>0</v>
      </c>
      <c r="AH72" s="26">
        <f t="shared" si="30"/>
        <v>0</v>
      </c>
      <c r="AI72" s="26">
        <f t="shared" si="31"/>
        <v>0</v>
      </c>
      <c r="AJ72" s="26">
        <f t="shared" si="32"/>
        <v>0</v>
      </c>
      <c r="AK72" s="26">
        <f t="shared" si="33"/>
        <v>0</v>
      </c>
      <c r="AL72" s="12">
        <f t="shared" si="34"/>
        <v>0</v>
      </c>
    </row>
    <row r="73" spans="1:38" ht="13.5">
      <c r="A73" s="16" t="str">
        <f t="shared" si="0"/>
        <v>70</v>
      </c>
      <c r="B73" s="16">
        <f t="shared" si="35"/>
      </c>
      <c r="C73" s="17" t="s">
        <v>84</v>
      </c>
      <c r="D73" s="18">
        <v>1970</v>
      </c>
      <c r="E73" s="19">
        <f>ROUND(F73+IF('Men''s Epée'!$A$3=1,G73,0)+LARGE($U73:$AB73,1)+LARGE($U73:$AB73,2),0)</f>
        <v>210</v>
      </c>
      <c r="F73" s="20"/>
      <c r="G73" s="21"/>
      <c r="H73" s="21">
        <v>46</v>
      </c>
      <c r="I73" s="22">
        <f>IF(OR('Men''s Epée'!$A$3=1,'Men''s Epée'!$U$3=TRUE),IF(OR(H73&gt;=49,ISNUMBER(H73)=FALSE),0,VLOOKUP(H73,PointTable,I$3,TRUE)),0)</f>
        <v>210</v>
      </c>
      <c r="J73" s="21" t="s">
        <v>8</v>
      </c>
      <c r="K73" s="22">
        <f>IF(OR('Men''s Epée'!$A$3=1,'Men''s Epée'!$V$3=TRUE),IF(OR(J73&gt;=49,ISNUMBER(J73)=FALSE),0,VLOOKUP(J73,PointTable,K$3,TRUE)),0)</f>
        <v>0</v>
      </c>
      <c r="L73" s="21" t="s">
        <v>8</v>
      </c>
      <c r="M73" s="22">
        <f>IF(OR('Men''s Epée'!$A$3=1,'Men''s Epée'!$W$3=TRUE),IF(OR(L73&gt;=49,ISNUMBER(L73)=FALSE),0,VLOOKUP(L73,PointTable,M$3,TRUE)),0)</f>
        <v>0</v>
      </c>
      <c r="N73" s="21" t="s">
        <v>8</v>
      </c>
      <c r="O73" s="22">
        <f>IF(OR('Men''s Epée'!$A$3=1,'Men''s Epée'!$X$3=TRUE),IF(OR(N73&gt;=49,ISNUMBER(N73)=FALSE),0,VLOOKUP(N73,PointTable,O$3,TRUE)),0)</f>
        <v>0</v>
      </c>
      <c r="P73" s="23"/>
      <c r="Q73" s="23"/>
      <c r="R73" s="23"/>
      <c r="S73" s="24"/>
      <c r="U73" s="25">
        <f t="shared" si="26"/>
        <v>210</v>
      </c>
      <c r="V73" s="25">
        <f t="shared" si="27"/>
        <v>0</v>
      </c>
      <c r="W73" s="25">
        <f t="shared" si="28"/>
        <v>0</v>
      </c>
      <c r="X73" s="25">
        <f t="shared" si="29"/>
        <v>0</v>
      </c>
      <c r="Y73" s="25">
        <f>IF(OR('Men''s Epée'!$A$3=1,P73&gt;0),ABS(P73),0)</f>
        <v>0</v>
      </c>
      <c r="Z73" s="25">
        <f>IF(OR('Men''s Epée'!$A$3=1,Q73&gt;0),ABS(Q73),0)</f>
        <v>0</v>
      </c>
      <c r="AA73" s="25">
        <f>IF(OR('Men''s Epée'!$A$3=1,R73&gt;0),ABS(R73),0)</f>
        <v>0</v>
      </c>
      <c r="AB73" s="25">
        <f>IF(OR('Men''s Epée'!$A$3=1,S73&gt;0),ABS(S73),0)</f>
        <v>0</v>
      </c>
      <c r="AD73" s="12">
        <f>IF('Men''s Epée'!$U$3=TRUE,I73,0)</f>
        <v>0</v>
      </c>
      <c r="AE73" s="12">
        <f>IF('Men''s Epée'!$V$3=TRUE,K73,0)</f>
        <v>0</v>
      </c>
      <c r="AF73" s="12">
        <f>IF('Men''s Epée'!$W$3=TRUE,M73,0)</f>
        <v>0</v>
      </c>
      <c r="AG73" s="12">
        <f>IF('Men''s Epée'!$X$3=TRUE,O73,0)</f>
        <v>0</v>
      </c>
      <c r="AH73" s="26">
        <f t="shared" si="30"/>
        <v>0</v>
      </c>
      <c r="AI73" s="26">
        <f t="shared" si="31"/>
        <v>0</v>
      </c>
      <c r="AJ73" s="26">
        <f t="shared" si="32"/>
        <v>0</v>
      </c>
      <c r="AK73" s="26">
        <f t="shared" si="33"/>
        <v>0</v>
      </c>
      <c r="AL73" s="12">
        <f t="shared" si="34"/>
        <v>0</v>
      </c>
    </row>
    <row r="74" spans="1:38" ht="13.5">
      <c r="A74" s="16" t="str">
        <f t="shared" si="0"/>
        <v>71</v>
      </c>
      <c r="B74" s="16">
        <f t="shared" si="35"/>
      </c>
      <c r="C74" s="17" t="s">
        <v>316</v>
      </c>
      <c r="D74" s="18">
        <v>1935</v>
      </c>
      <c r="E74" s="19">
        <f>ROUND(F74+IF('Men''s Epée'!$A$3=1,G74,0)+LARGE($U74:$AB74,1)+LARGE($U74:$AB74,2),0)</f>
        <v>205</v>
      </c>
      <c r="F74" s="20"/>
      <c r="G74" s="21"/>
      <c r="H74" s="21">
        <v>47</v>
      </c>
      <c r="I74" s="22">
        <f>IF(OR('Men''s Epée'!$A$3=1,'Men''s Epée'!$U$3=TRUE),IF(OR(H74&gt;=49,ISNUMBER(H74)=FALSE),0,VLOOKUP(H74,PointTable,I$3,TRUE)),0)</f>
        <v>205</v>
      </c>
      <c r="J74" s="21" t="s">
        <v>8</v>
      </c>
      <c r="K74" s="22">
        <f>IF(OR('Men''s Epée'!$A$3=1,'Men''s Epée'!$V$3=TRUE),IF(OR(J74&gt;=49,ISNUMBER(J74)=FALSE),0,VLOOKUP(J74,PointTable,K$3,TRUE)),0)</f>
        <v>0</v>
      </c>
      <c r="L74" s="21" t="s">
        <v>8</v>
      </c>
      <c r="M74" s="22">
        <f>IF(OR('Men''s Epée'!$A$3=1,'Men''s Epée'!$W$3=TRUE),IF(OR(L74&gt;=49,ISNUMBER(L74)=FALSE),0,VLOOKUP(L74,PointTable,M$3,TRUE)),0)</f>
        <v>0</v>
      </c>
      <c r="N74" s="21" t="s">
        <v>8</v>
      </c>
      <c r="O74" s="22">
        <f>IF(OR('Men''s Epée'!$A$3=1,'Men''s Epée'!$X$3=TRUE),IF(OR(N74&gt;=49,ISNUMBER(N74)=FALSE),0,VLOOKUP(N74,PointTable,O$3,TRUE)),0)</f>
        <v>0</v>
      </c>
      <c r="P74" s="23"/>
      <c r="Q74" s="23"/>
      <c r="R74" s="23"/>
      <c r="S74" s="24"/>
      <c r="U74" s="25">
        <f t="shared" si="26"/>
        <v>205</v>
      </c>
      <c r="V74" s="25">
        <f t="shared" si="27"/>
        <v>0</v>
      </c>
      <c r="W74" s="25">
        <f t="shared" si="28"/>
        <v>0</v>
      </c>
      <c r="X74" s="25">
        <f t="shared" si="29"/>
        <v>0</v>
      </c>
      <c r="Y74" s="25">
        <f>IF(OR('Men''s Epée'!$A$3=1,P74&gt;0),ABS(P74),0)</f>
        <v>0</v>
      </c>
      <c r="Z74" s="25">
        <f>IF(OR('Men''s Epée'!$A$3=1,Q74&gt;0),ABS(Q74),0)</f>
        <v>0</v>
      </c>
      <c r="AA74" s="25">
        <f>IF(OR('Men''s Epée'!$A$3=1,R74&gt;0),ABS(R74),0)</f>
        <v>0</v>
      </c>
      <c r="AB74" s="25">
        <f>IF(OR('Men''s Epée'!$A$3=1,S74&gt;0),ABS(S74),0)</f>
        <v>0</v>
      </c>
      <c r="AD74" s="12">
        <f>IF('Men''s Epée'!$U$3=TRUE,I74,0)</f>
        <v>0</v>
      </c>
      <c r="AE74" s="12">
        <f>IF('Men''s Epée'!$V$3=TRUE,K74,0)</f>
        <v>0</v>
      </c>
      <c r="AF74" s="12">
        <f>IF('Men''s Epée'!$W$3=TRUE,M74,0)</f>
        <v>0</v>
      </c>
      <c r="AG74" s="12">
        <f>IF('Men''s Epée'!$X$3=TRUE,O74,0)</f>
        <v>0</v>
      </c>
      <c r="AH74" s="26">
        <f t="shared" si="30"/>
        <v>0</v>
      </c>
      <c r="AI74" s="26">
        <f t="shared" si="31"/>
        <v>0</v>
      </c>
      <c r="AJ74" s="26">
        <f t="shared" si="32"/>
        <v>0</v>
      </c>
      <c r="AK74" s="26">
        <f t="shared" si="33"/>
        <v>0</v>
      </c>
      <c r="AL74" s="12">
        <f t="shared" si="34"/>
        <v>0</v>
      </c>
    </row>
    <row r="75" spans="1:38" ht="13.5">
      <c r="A75" s="16" t="str">
        <f>IF(E75=0,"",IF(E75=E74,A74,ROW()-3&amp;IF(E75=E76,"T","")))</f>
        <v>72</v>
      </c>
      <c r="B75" s="16" t="str">
        <f t="shared" si="35"/>
        <v>#</v>
      </c>
      <c r="C75" s="17" t="s">
        <v>311</v>
      </c>
      <c r="D75" s="18">
        <v>1982</v>
      </c>
      <c r="E75" s="19">
        <f>ROUND(F75+IF('Men''s Epée'!$A$3=1,G75,0)+LARGE($U75:$AB75,1)+LARGE($U75:$AB75,2),0)</f>
        <v>200</v>
      </c>
      <c r="F75" s="20"/>
      <c r="G75" s="21"/>
      <c r="H75" s="21">
        <v>48</v>
      </c>
      <c r="I75" s="22">
        <f>IF(OR('Men''s Epée'!$A$3=1,'Men''s Epée'!$U$3=TRUE),IF(OR(H75&gt;=49,ISNUMBER(H75)=FALSE),0,VLOOKUP(H75,PointTable,I$3,TRUE)),0)</f>
        <v>200</v>
      </c>
      <c r="J75" s="21" t="s">
        <v>8</v>
      </c>
      <c r="K75" s="22">
        <f>IF(OR('Men''s Epée'!$A$3=1,'Men''s Epée'!$V$3=TRUE),IF(OR(J75&gt;=49,ISNUMBER(J75)=FALSE),0,VLOOKUP(J75,PointTable,K$3,TRUE)),0)</f>
        <v>0</v>
      </c>
      <c r="L75" s="21" t="s">
        <v>8</v>
      </c>
      <c r="M75" s="22">
        <f>IF(OR('Men''s Epée'!$A$3=1,'Men''s Epée'!$W$3=TRUE),IF(OR(L75&gt;=49,ISNUMBER(L75)=FALSE),0,VLOOKUP(L75,PointTable,M$3,TRUE)),0)</f>
        <v>0</v>
      </c>
      <c r="N75" s="21" t="s">
        <v>8</v>
      </c>
      <c r="O75" s="22">
        <f>IF(OR('Men''s Epée'!$A$3=1,'Men''s Epée'!$X$3=TRUE),IF(OR(N75&gt;=49,ISNUMBER(N75)=FALSE),0,VLOOKUP(N75,PointTable,O$3,TRUE)),0)</f>
        <v>0</v>
      </c>
      <c r="P75" s="23"/>
      <c r="Q75" s="23"/>
      <c r="R75" s="23"/>
      <c r="S75" s="24"/>
      <c r="U75" s="25">
        <f t="shared" si="26"/>
        <v>200</v>
      </c>
      <c r="V75" s="25">
        <f t="shared" si="27"/>
        <v>0</v>
      </c>
      <c r="W75" s="25">
        <f t="shared" si="28"/>
        <v>0</v>
      </c>
      <c r="X75" s="25">
        <f t="shared" si="29"/>
        <v>0</v>
      </c>
      <c r="Y75" s="25">
        <f>IF(OR('Men''s Epée'!$A$3=1,P75&gt;0),ABS(P75),0)</f>
        <v>0</v>
      </c>
      <c r="Z75" s="25">
        <f>IF(OR('Men''s Epée'!$A$3=1,Q75&gt;0),ABS(Q75),0)</f>
        <v>0</v>
      </c>
      <c r="AA75" s="25">
        <f>IF(OR('Men''s Epée'!$A$3=1,R75&gt;0),ABS(R75),0)</f>
        <v>0</v>
      </c>
      <c r="AB75" s="25">
        <f>IF(OR('Men''s Epée'!$A$3=1,S75&gt;0),ABS(S75),0)</f>
        <v>0</v>
      </c>
      <c r="AD75" s="12">
        <f>IF('Men''s Epée'!$U$3=TRUE,I75,0)</f>
        <v>0</v>
      </c>
      <c r="AE75" s="12">
        <f>IF('Men''s Epée'!$V$3=TRUE,K75,0)</f>
        <v>0</v>
      </c>
      <c r="AF75" s="12">
        <f>IF('Men''s Epée'!$W$3=TRUE,M75,0)</f>
        <v>0</v>
      </c>
      <c r="AG75" s="12">
        <f>IF('Men''s Epée'!$X$3=TRUE,O75,0)</f>
        <v>0</v>
      </c>
      <c r="AH75" s="26">
        <f t="shared" si="30"/>
        <v>0</v>
      </c>
      <c r="AI75" s="26">
        <f t="shared" si="31"/>
        <v>0</v>
      </c>
      <c r="AJ75" s="26">
        <f t="shared" si="32"/>
        <v>0</v>
      </c>
      <c r="AK75" s="26">
        <f t="shared" si="33"/>
        <v>0</v>
      </c>
      <c r="AL75" s="12">
        <f t="shared" si="34"/>
        <v>0</v>
      </c>
    </row>
    <row r="76" spans="30:38" ht="13.5">
      <c r="AD76" s="12"/>
      <c r="AE76" s="12"/>
      <c r="AF76" s="12"/>
      <c r="AG76" s="12"/>
      <c r="AH76" s="26"/>
      <c r="AI76" s="26"/>
      <c r="AJ76" s="26"/>
      <c r="AK76" s="26"/>
      <c r="AL76" s="12"/>
    </row>
    <row r="77" spans="3:38" ht="13.5">
      <c r="C77" s="30" t="s">
        <v>33</v>
      </c>
      <c r="F77" s="25"/>
      <c r="G77" s="25"/>
      <c r="H77" s="25"/>
      <c r="I77" s="25"/>
      <c r="M77" s="31" t="s">
        <v>34</v>
      </c>
      <c r="N77" s="31" t="s">
        <v>35</v>
      </c>
      <c r="AD77" s="12"/>
      <c r="AE77" s="12"/>
      <c r="AF77" s="12"/>
      <c r="AG77" s="12"/>
      <c r="AH77" s="26"/>
      <c r="AI77" s="26"/>
      <c r="AJ77" s="26"/>
      <c r="AK77" s="26"/>
      <c r="AL77" s="12"/>
    </row>
    <row r="78" spans="3:38" ht="13.5">
      <c r="C78" s="37" t="s">
        <v>67</v>
      </c>
      <c r="D78" s="18" t="s">
        <v>230</v>
      </c>
      <c r="F78" s="25"/>
      <c r="G78" s="25"/>
      <c r="H78" s="25"/>
      <c r="I78" s="25"/>
      <c r="M78" s="32">
        <v>25</v>
      </c>
      <c r="N78" s="33">
        <v>440.82</v>
      </c>
      <c r="O78" s="34"/>
      <c r="AD78" s="12"/>
      <c r="AE78" s="12"/>
      <c r="AF78" s="12"/>
      <c r="AG78" s="12"/>
      <c r="AH78" s="26"/>
      <c r="AI78" s="26"/>
      <c r="AJ78" s="26"/>
      <c r="AK78" s="26"/>
      <c r="AL78" s="12"/>
    </row>
    <row r="79" spans="30:38" ht="13.5">
      <c r="AD79" s="12"/>
      <c r="AE79" s="12"/>
      <c r="AF79" s="12"/>
      <c r="AG79" s="12"/>
      <c r="AH79" s="26"/>
      <c r="AI79" s="26"/>
      <c r="AJ79" s="26"/>
      <c r="AK79" s="26"/>
      <c r="AL79" s="12"/>
    </row>
    <row r="80" spans="3:38" ht="13.5">
      <c r="C80" s="30" t="s">
        <v>36</v>
      </c>
      <c r="F80" s="25"/>
      <c r="G80" s="25"/>
      <c r="H80" s="25"/>
      <c r="I80" s="25"/>
      <c r="M80" s="31" t="s">
        <v>34</v>
      </c>
      <c r="N80" s="31" t="s">
        <v>35</v>
      </c>
      <c r="O80" s="34"/>
      <c r="AD80" s="12"/>
      <c r="AE80" s="12"/>
      <c r="AF80" s="12"/>
      <c r="AG80" s="12"/>
      <c r="AH80" s="26"/>
      <c r="AI80" s="26"/>
      <c r="AJ80" s="26"/>
      <c r="AK80" s="26"/>
      <c r="AL80" s="12"/>
    </row>
    <row r="81" spans="3:15" ht="12.75">
      <c r="C81" s="17" t="s">
        <v>65</v>
      </c>
      <c r="D81" s="18" t="s">
        <v>227</v>
      </c>
      <c r="F81" s="25"/>
      <c r="G81" s="25"/>
      <c r="H81" s="25"/>
      <c r="I81" s="25"/>
      <c r="M81" s="32">
        <v>8</v>
      </c>
      <c r="N81" s="18">
        <v>1370</v>
      </c>
      <c r="O81" s="34"/>
    </row>
    <row r="82" spans="3:15" ht="12.75">
      <c r="C82" s="39" t="s">
        <v>477</v>
      </c>
      <c r="D82" s="32" t="s">
        <v>465</v>
      </c>
      <c r="F82" s="25"/>
      <c r="G82" s="25"/>
      <c r="H82" s="25"/>
      <c r="I82" s="25"/>
      <c r="M82" s="32">
        <v>32</v>
      </c>
      <c r="N82" s="18">
        <v>550</v>
      </c>
      <c r="O82" s="34"/>
    </row>
    <row r="83" spans="3:15" ht="12.75">
      <c r="C83" s="37" t="s">
        <v>64</v>
      </c>
      <c r="D83" s="18" t="s">
        <v>227</v>
      </c>
      <c r="F83" s="25"/>
      <c r="G83" s="25"/>
      <c r="H83" s="25"/>
      <c r="I83" s="25"/>
      <c r="M83" s="32">
        <v>12</v>
      </c>
      <c r="N83" s="18">
        <v>1040</v>
      </c>
      <c r="O83" s="34"/>
    </row>
    <row r="84" spans="3:15" ht="12.75">
      <c r="C84" s="37" t="s">
        <v>64</v>
      </c>
      <c r="D84" s="18" t="s">
        <v>451</v>
      </c>
      <c r="F84" s="25"/>
      <c r="G84" s="25"/>
      <c r="H84" s="25"/>
      <c r="I84" s="25"/>
      <c r="M84" s="32">
        <v>15</v>
      </c>
      <c r="N84" s="18">
        <v>1010</v>
      </c>
      <c r="O84" s="34"/>
    </row>
    <row r="85" spans="3:15" ht="12.75">
      <c r="C85" s="37" t="s">
        <v>64</v>
      </c>
      <c r="D85" s="18" t="s">
        <v>456</v>
      </c>
      <c r="F85" s="25"/>
      <c r="G85" s="25"/>
      <c r="H85" s="25"/>
      <c r="I85" s="25"/>
      <c r="M85" s="40" t="s">
        <v>457</v>
      </c>
      <c r="N85" s="18">
        <v>625</v>
      </c>
      <c r="O85" s="34"/>
    </row>
    <row r="86" spans="3:15" ht="12.75">
      <c r="C86" s="37" t="s">
        <v>63</v>
      </c>
      <c r="D86" s="18" t="s">
        <v>232</v>
      </c>
      <c r="F86" s="25"/>
      <c r="G86" s="25"/>
      <c r="H86" s="25"/>
      <c r="I86" s="25"/>
      <c r="M86" s="32">
        <v>24</v>
      </c>
      <c r="N86" s="18">
        <v>630</v>
      </c>
      <c r="O86" s="34"/>
    </row>
    <row r="87" spans="3:15" ht="12.75">
      <c r="C87" s="37" t="s">
        <v>63</v>
      </c>
      <c r="D87" s="18" t="s">
        <v>381</v>
      </c>
      <c r="F87" s="25"/>
      <c r="G87" s="25"/>
      <c r="H87" s="25"/>
      <c r="I87" s="25"/>
      <c r="M87" s="32">
        <v>24</v>
      </c>
      <c r="N87" s="18">
        <v>630</v>
      </c>
      <c r="O87" s="34"/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2000-2001 USFA Point Standings
Senior &amp;A - Rolling Standings</oddHeader>
    <oddFooter>&amp;L&amp;"Arial,Bold"* Permanent Resident
# Junior&amp;"Arial,Regular"
Total = Best 2 plus Group II&amp;CPage &amp;P&amp;R&amp;"Arial,Bold"np = Did not earn points (including not competing)&amp;"Arial,Regular"
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81"/>
  <sheetViews>
    <sheetView workbookViewId="0" topLeftCell="A1">
      <selection activeCell="C1" sqref="C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5.421875" style="18" customWidth="1"/>
    <col min="5" max="5" width="8.00390625" style="18" customWidth="1"/>
    <col min="6" max="7" width="5.7109375" style="19" customWidth="1"/>
    <col min="8" max="8" width="5.421875" style="19" customWidth="1"/>
    <col min="9" max="15" width="5.421875" style="28" customWidth="1"/>
    <col min="16" max="16" width="5.28125" style="29" customWidth="1"/>
    <col min="17" max="19" width="4.7109375" style="29" customWidth="1"/>
    <col min="20" max="20" width="9.140625" style="25" customWidth="1"/>
    <col min="21" max="38" width="9.140625" style="25" hidden="1" customWidth="1"/>
    <col min="39" max="16384" width="9.140625" style="25" customWidth="1"/>
  </cols>
  <sheetData>
    <row r="1" spans="1:19" s="8" customFormat="1" ht="12.75" customHeight="1">
      <c r="A1" s="35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321</v>
      </c>
      <c r="I1" s="6"/>
      <c r="J1" s="4" t="s">
        <v>319</v>
      </c>
      <c r="K1" s="6"/>
      <c r="L1" s="4" t="s">
        <v>394</v>
      </c>
      <c r="M1" s="6"/>
      <c r="N1" s="4" t="s">
        <v>393</v>
      </c>
      <c r="O1" s="6"/>
      <c r="P1" s="7" t="s">
        <v>4</v>
      </c>
      <c r="Q1" s="7"/>
      <c r="R1" s="7"/>
      <c r="S1" s="6"/>
    </row>
    <row r="2" spans="1:30" s="8" customFormat="1" ht="18.75" customHeight="1">
      <c r="A2" s="1"/>
      <c r="B2" s="1"/>
      <c r="C2" s="2"/>
      <c r="D2" s="2"/>
      <c r="E2" s="3"/>
      <c r="F2" s="4"/>
      <c r="G2" s="9" t="s">
        <v>5</v>
      </c>
      <c r="H2" s="4" t="s">
        <v>177</v>
      </c>
      <c r="I2" s="6" t="s">
        <v>239</v>
      </c>
      <c r="J2" s="4" t="s">
        <v>177</v>
      </c>
      <c r="K2" s="6" t="s">
        <v>320</v>
      </c>
      <c r="L2" s="4" t="s">
        <v>177</v>
      </c>
      <c r="M2" s="6" t="s">
        <v>395</v>
      </c>
      <c r="N2" s="4" t="s">
        <v>6</v>
      </c>
      <c r="O2" s="6" t="s">
        <v>493</v>
      </c>
      <c r="P2" s="4" t="s">
        <v>4</v>
      </c>
      <c r="Q2" s="7"/>
      <c r="R2" s="10"/>
      <c r="S2" s="11"/>
      <c r="AD2" s="12"/>
    </row>
    <row r="3" spans="1:19" s="8" customFormat="1" ht="11.25" customHeight="1" hidden="1">
      <c r="A3" s="1"/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11</v>
      </c>
      <c r="J3" s="14">
        <f>COLUMN()</f>
        <v>10</v>
      </c>
      <c r="K3" s="15">
        <f>HLOOKUP(J2,PointTableHeader,2,FALSE)</f>
        <v>11</v>
      </c>
      <c r="L3" s="14">
        <f>COLUMN()</f>
        <v>12</v>
      </c>
      <c r="M3" s="15">
        <f>HLOOKUP(L2,PointTableHeader,2,FALSE)</f>
        <v>11</v>
      </c>
      <c r="N3" s="14">
        <f>COLUMN()</f>
        <v>14</v>
      </c>
      <c r="O3" s="15">
        <f>HLOOKUP(N2,PointTableHeader,2,FALSE)</f>
        <v>10</v>
      </c>
      <c r="P3" s="14">
        <f>COLUMN()</f>
        <v>16</v>
      </c>
      <c r="Q3" s="3"/>
      <c r="R3" s="3"/>
      <c r="S3" s="15"/>
    </row>
    <row r="4" spans="1:38" ht="13.5">
      <c r="A4" s="16" t="str">
        <f aca="true" t="shared" si="0" ref="A4:A65">IF(E4=0,"",IF(E4=E3,A3,ROW()-3&amp;IF(E4=E5,"T","")))</f>
        <v>1</v>
      </c>
      <c r="B4" s="16">
        <f aca="true" t="shared" si="1" ref="B4:B17">TRIM(IF(D4&gt;=JuniorCutoff,"#",""))</f>
      </c>
      <c r="C4" s="17" t="s">
        <v>92</v>
      </c>
      <c r="D4" s="18">
        <v>1946</v>
      </c>
      <c r="E4" s="19">
        <f>ROUND(F4+IF('Men''s Epée'!$A$3=1,G4,0)+LARGE($U4:$AB4,1)+LARGE($U4:$AB4,2),0)</f>
        <v>3210</v>
      </c>
      <c r="F4" s="20"/>
      <c r="G4" s="21">
        <v>1529.58</v>
      </c>
      <c r="H4" s="21">
        <v>5</v>
      </c>
      <c r="I4" s="22">
        <f>IF(OR('Men''s Epée'!$A$3=1,'Men''s Epée'!$U$3=TRUE),IF(OR(H4&gt;=49,ISNUMBER(H4)=FALSE),0,VLOOKUP(H4,PointTable,I$3,TRUE)),0)</f>
        <v>755</v>
      </c>
      <c r="J4" s="21">
        <v>2</v>
      </c>
      <c r="K4" s="22">
        <f>IF(OR('Men''s Epée'!$A$3=1,'Men''s Epée'!$V$3=TRUE),IF(OR(J4&gt;=49,ISNUMBER(J4)=FALSE),0,VLOOKUP(J4,PointTable,K$3,TRUE)),0)</f>
        <v>925</v>
      </c>
      <c r="L4" s="21" t="s">
        <v>8</v>
      </c>
      <c r="M4" s="22">
        <f>IF(OR('Men''s Epée'!$A$3=1,'Men''s Epée'!$W$3=TRUE),IF(OR(L4&gt;=49,ISNUMBER(L4)=FALSE),0,VLOOKUP(L4,PointTable,M$3,TRUE)),0)</f>
        <v>0</v>
      </c>
      <c r="N4" s="21" t="s">
        <v>8</v>
      </c>
      <c r="O4" s="22">
        <f>IF(OR('Men''s Epée'!$A$3=1,'Men''s Epée'!$X$3=TRUE),IF(OR(N4&gt;=49,ISNUMBER(N4)=FALSE),0,VLOOKUP(N4,PointTable,O$3,TRUE)),0)</f>
        <v>0</v>
      </c>
      <c r="P4" s="23">
        <v>-660</v>
      </c>
      <c r="Q4" s="23"/>
      <c r="R4" s="23"/>
      <c r="S4" s="24"/>
      <c r="U4" s="25">
        <f aca="true" t="shared" si="2" ref="U4:U26">I4</f>
        <v>755</v>
      </c>
      <c r="V4" s="25">
        <f aca="true" t="shared" si="3" ref="V4:V26">K4</f>
        <v>925</v>
      </c>
      <c r="W4" s="25">
        <f aca="true" t="shared" si="4" ref="W4:W26">M4</f>
        <v>0</v>
      </c>
      <c r="X4" s="25">
        <f aca="true" t="shared" si="5" ref="X4:X26">O4</f>
        <v>0</v>
      </c>
      <c r="Y4" s="25">
        <f>IF(OR('Men''s Epée'!$A$3=1,P4&gt;0),ABS(P4),0)</f>
        <v>660</v>
      </c>
      <c r="Z4" s="25">
        <f>IF(OR('Men''s Epée'!$A$3=1,Q4&gt;0),ABS(Q4),0)</f>
        <v>0</v>
      </c>
      <c r="AA4" s="25">
        <f>IF(OR('Men''s Epée'!$A$3=1,R4&gt;0),ABS(R4),0)</f>
        <v>0</v>
      </c>
      <c r="AB4" s="25">
        <f>IF(OR('Men''s Epée'!$A$3=1,S4&gt;0),ABS(S4),0)</f>
        <v>0</v>
      </c>
      <c r="AD4" s="12">
        <f>IF('Men''s Epée'!$U$3=TRUE,I4,0)</f>
        <v>0</v>
      </c>
      <c r="AE4" s="12">
        <f>IF('Men''s Epée'!$V$3=TRUE,K4,0)</f>
        <v>0</v>
      </c>
      <c r="AF4" s="12">
        <f>IF('Men''s Epée'!$W$3=TRUE,M4,0)</f>
        <v>0</v>
      </c>
      <c r="AG4" s="12">
        <f>IF('Men''s Epée'!$X$3=TRUE,O4,0)</f>
        <v>0</v>
      </c>
      <c r="AH4" s="26">
        <f aca="true" t="shared" si="6" ref="AH4:AH27">MAX(P4,0)</f>
        <v>0</v>
      </c>
      <c r="AI4" s="26">
        <f aca="true" t="shared" si="7" ref="AI4:AI27">MAX(Q4,0)</f>
        <v>0</v>
      </c>
      <c r="AJ4" s="26">
        <f aca="true" t="shared" si="8" ref="AJ4:AJ27">MAX(R4,0)</f>
        <v>0</v>
      </c>
      <c r="AK4" s="26">
        <f aca="true" t="shared" si="9" ref="AK4:AK27">MAX(S4,0)</f>
        <v>0</v>
      </c>
      <c r="AL4" s="12">
        <f>LARGE(AD4:AK4,1)+LARGE(AD4:AK4,2)+F4</f>
        <v>0</v>
      </c>
    </row>
    <row r="5" spans="1:38" ht="13.5">
      <c r="A5" s="16" t="str">
        <f t="shared" si="0"/>
        <v>2</v>
      </c>
      <c r="B5" s="16" t="str">
        <f t="shared" si="1"/>
        <v>#</v>
      </c>
      <c r="C5" s="17" t="s">
        <v>93</v>
      </c>
      <c r="D5" s="18">
        <v>1981</v>
      </c>
      <c r="E5" s="19">
        <f>ROUND(F5+IF('Men''s Epée'!$A$3=1,G5,0)+LARGE($U5:$AB5,1)+LARGE($U5:$AB5,2),0)</f>
        <v>3050</v>
      </c>
      <c r="F5" s="20"/>
      <c r="G5" s="21">
        <v>1010</v>
      </c>
      <c r="H5" s="21">
        <v>8</v>
      </c>
      <c r="I5" s="22">
        <f>IF(OR('Men''s Epée'!$A$3=1,'Men''s Epée'!$U$3=TRUE),IF(OR(H5&gt;=49,ISNUMBER(H5)=FALSE),0,VLOOKUP(H5,PointTable,I$3,TRUE)),0)</f>
        <v>695</v>
      </c>
      <c r="J5" s="21">
        <v>9</v>
      </c>
      <c r="K5" s="22">
        <f>IF(OR('Men''s Epée'!$A$3=1,'Men''s Epée'!$V$3=TRUE),IF(OR(J5&gt;=49,ISNUMBER(J5)=FALSE),0,VLOOKUP(J5,PointTable,K$3,TRUE)),0)</f>
        <v>620</v>
      </c>
      <c r="L5" s="21">
        <v>1</v>
      </c>
      <c r="M5" s="22">
        <f>IF(OR('Men''s Epée'!$A$3=1,'Men''s Epée'!$W$3=TRUE),IF(OR(L5&gt;=49,ISNUMBER(L5)=FALSE),0,VLOOKUP(L5,PointTable,M$3,TRUE)),0)</f>
        <v>1000</v>
      </c>
      <c r="N5" s="21">
        <v>2</v>
      </c>
      <c r="O5" s="22">
        <f>IF(OR('Men''s Epée'!$A$3=1,'Men''s Epée'!$X$3=TRUE),IF(OR(N5&gt;=49,ISNUMBER(N5)=FALSE),0,VLOOKUP(N5,PointTable,O$3,TRUE)),0)</f>
        <v>920</v>
      </c>
      <c r="P5" s="23">
        <v>-1040</v>
      </c>
      <c r="Q5" s="23"/>
      <c r="R5" s="23"/>
      <c r="S5" s="24"/>
      <c r="U5" s="25">
        <f t="shared" si="2"/>
        <v>695</v>
      </c>
      <c r="V5" s="25">
        <f t="shared" si="3"/>
        <v>620</v>
      </c>
      <c r="W5" s="25">
        <f t="shared" si="4"/>
        <v>1000</v>
      </c>
      <c r="X5" s="25">
        <f t="shared" si="5"/>
        <v>920</v>
      </c>
      <c r="Y5" s="25">
        <f>IF(OR('Men''s Epée'!$A$3=1,P5&gt;0),ABS(P5),0)</f>
        <v>1040</v>
      </c>
      <c r="Z5" s="25">
        <f>IF(OR('Men''s Epée'!$A$3=1,Q5&gt;0),ABS(Q5),0)</f>
        <v>0</v>
      </c>
      <c r="AA5" s="25">
        <f>IF(OR('Men''s Epée'!$A$3=1,R5&gt;0),ABS(R5),0)</f>
        <v>0</v>
      </c>
      <c r="AB5" s="25">
        <f>IF(OR('Men''s Epée'!$A$3=1,S5&gt;0),ABS(S5),0)</f>
        <v>0</v>
      </c>
      <c r="AD5" s="12">
        <f>IF('Men''s Epée'!$U$3=TRUE,I5,0)</f>
        <v>0</v>
      </c>
      <c r="AE5" s="12">
        <f>IF('Men''s Epée'!$V$3=TRUE,K5,0)</f>
        <v>0</v>
      </c>
      <c r="AF5" s="12">
        <f>IF('Men''s Epée'!$W$3=TRUE,M5,0)</f>
        <v>0</v>
      </c>
      <c r="AG5" s="12">
        <f>IF('Men''s Epée'!$X$3=TRUE,O5,0)</f>
        <v>0</v>
      </c>
      <c r="AH5" s="26">
        <f t="shared" si="6"/>
        <v>0</v>
      </c>
      <c r="AI5" s="26">
        <f t="shared" si="7"/>
        <v>0</v>
      </c>
      <c r="AJ5" s="26">
        <f t="shared" si="8"/>
        <v>0</v>
      </c>
      <c r="AK5" s="26">
        <f t="shared" si="9"/>
        <v>0</v>
      </c>
      <c r="AL5" s="12">
        <f aca="true" t="shared" si="10" ref="AL5:AL26">LARGE(AD5:AK5,1)+LARGE(AD5:AK5,2)+F5</f>
        <v>0</v>
      </c>
    </row>
    <row r="6" spans="1:38" ht="13.5">
      <c r="A6" s="16" t="str">
        <f t="shared" si="0"/>
        <v>3</v>
      </c>
      <c r="B6" s="16">
        <f t="shared" si="1"/>
      </c>
      <c r="C6" s="17" t="s">
        <v>97</v>
      </c>
      <c r="D6" s="18">
        <v>1969</v>
      </c>
      <c r="E6" s="19">
        <f>ROUND(F6+IF('Men''s Epée'!$A$3=1,G6,0)+LARGE($U6:$AB6,1)+LARGE($U6:$AB6,2),0)</f>
        <v>2381</v>
      </c>
      <c r="F6" s="20"/>
      <c r="G6" s="21">
        <v>1100.64</v>
      </c>
      <c r="H6" s="21" t="s">
        <v>8</v>
      </c>
      <c r="I6" s="22">
        <f>IF(OR('Men''s Epée'!$A$3=1,'Men''s Epée'!$U$3=TRUE),IF(OR(H6&gt;=49,ISNUMBER(H6)=FALSE),0,VLOOKUP(H6,PointTable,I$3,TRUE)),0)</f>
        <v>0</v>
      </c>
      <c r="J6" s="21">
        <v>11</v>
      </c>
      <c r="K6" s="22">
        <f>IF(OR('Men''s Epée'!$A$3=1,'Men''s Epée'!$V$3=TRUE),IF(OR(J6&gt;=49,ISNUMBER(J6)=FALSE),0,VLOOKUP(J6,PointTable,K$3,TRUE)),0)</f>
        <v>590</v>
      </c>
      <c r="L6" s="21">
        <v>12</v>
      </c>
      <c r="M6" s="22">
        <f>IF(OR('Men''s Epée'!$A$3=1,'Men''s Epée'!$W$3=TRUE),IF(OR(L6&gt;=49,ISNUMBER(L6)=FALSE),0,VLOOKUP(L6,PointTable,M$3,TRUE)),0)</f>
        <v>575</v>
      </c>
      <c r="N6" s="21">
        <v>7</v>
      </c>
      <c r="O6" s="22">
        <f>IF(OR('Men''s Epée'!$A$3=1,'Men''s Epée'!$X$3=TRUE),IF(OR(N6&gt;=49,ISNUMBER(N6)=FALSE),0,VLOOKUP(N6,PointTable,O$3,TRUE)),0)</f>
        <v>690</v>
      </c>
      <c r="P6" s="23"/>
      <c r="Q6" s="23"/>
      <c r="R6" s="23"/>
      <c r="S6" s="24"/>
      <c r="U6" s="25">
        <f t="shared" si="2"/>
        <v>0</v>
      </c>
      <c r="V6" s="25">
        <f t="shared" si="3"/>
        <v>590</v>
      </c>
      <c r="W6" s="25">
        <f t="shared" si="4"/>
        <v>575</v>
      </c>
      <c r="X6" s="25">
        <f t="shared" si="5"/>
        <v>690</v>
      </c>
      <c r="Y6" s="25">
        <f>IF(OR('Men''s Epée'!$A$3=1,P6&gt;0),ABS(P6),0)</f>
        <v>0</v>
      </c>
      <c r="Z6" s="25">
        <f>IF(OR('Men''s Epée'!$A$3=1,Q6&gt;0),ABS(Q6),0)</f>
        <v>0</v>
      </c>
      <c r="AA6" s="25">
        <f>IF(OR('Men''s Epée'!$A$3=1,R6&gt;0),ABS(R6),0)</f>
        <v>0</v>
      </c>
      <c r="AB6" s="25">
        <f>IF(OR('Men''s Epée'!$A$3=1,S6&gt;0),ABS(S6),0)</f>
        <v>0</v>
      </c>
      <c r="AD6" s="12">
        <f>IF('Men''s Epée'!$U$3=TRUE,I6,0)</f>
        <v>0</v>
      </c>
      <c r="AE6" s="12">
        <f>IF('Men''s Epée'!$V$3=TRUE,K6,0)</f>
        <v>0</v>
      </c>
      <c r="AF6" s="12">
        <f>IF('Men''s Epée'!$W$3=TRUE,M6,0)</f>
        <v>0</v>
      </c>
      <c r="AG6" s="12">
        <f>IF('Men''s Epée'!$X$3=TRUE,O6,0)</f>
        <v>0</v>
      </c>
      <c r="AH6" s="26">
        <f t="shared" si="6"/>
        <v>0</v>
      </c>
      <c r="AI6" s="26">
        <f t="shared" si="7"/>
        <v>0</v>
      </c>
      <c r="AJ6" s="26">
        <f t="shared" si="8"/>
        <v>0</v>
      </c>
      <c r="AK6" s="26">
        <f t="shared" si="9"/>
        <v>0</v>
      </c>
      <c r="AL6" s="12">
        <f t="shared" si="10"/>
        <v>0</v>
      </c>
    </row>
    <row r="7" spans="1:38" ht="13.5">
      <c r="A7" s="16" t="str">
        <f t="shared" si="0"/>
        <v>4</v>
      </c>
      <c r="B7" s="16">
        <f t="shared" si="1"/>
      </c>
      <c r="C7" s="17" t="s">
        <v>91</v>
      </c>
      <c r="D7" s="18">
        <v>1964</v>
      </c>
      <c r="E7" s="19">
        <f>ROUND(F7+IF('Men''s Epée'!$A$3=1,G7,0)+LARGE($U7:$AB7,1)+LARGE($U7:$AB7,2),0)</f>
        <v>2002</v>
      </c>
      <c r="F7" s="20"/>
      <c r="G7" s="21">
        <v>491.7</v>
      </c>
      <c r="H7" s="21">
        <v>9</v>
      </c>
      <c r="I7" s="22">
        <f>IF(OR('Men''s Epée'!$A$3=1,'Men''s Epée'!$U$3=TRUE),IF(OR(H7&gt;=49,ISNUMBER(H7)=FALSE),0,VLOOKUP(H7,PointTable,I$3,TRUE)),0)</f>
        <v>620</v>
      </c>
      <c r="J7" s="21">
        <v>17</v>
      </c>
      <c r="K7" s="22">
        <f>IF(OR('Men''s Epée'!$A$3=1,'Men''s Epée'!$V$3=TRUE),IF(OR(J7&gt;=49,ISNUMBER(J7)=FALSE),0,VLOOKUP(J7,PointTable,K$3,TRUE)),0)</f>
        <v>415</v>
      </c>
      <c r="L7" s="21">
        <v>3</v>
      </c>
      <c r="M7" s="22">
        <f>IF(OR('Men''s Epée'!$A$3=1,'Men''s Epée'!$W$3=TRUE),IF(OR(L7&gt;=49,ISNUMBER(L7)=FALSE),0,VLOOKUP(L7,PointTable,M$3,TRUE)),0)</f>
        <v>840</v>
      </c>
      <c r="N7" s="21" t="s">
        <v>8</v>
      </c>
      <c r="O7" s="22">
        <f>IF(OR('Men''s Epée'!$A$3=1,'Men''s Epée'!$X$3=TRUE),IF(OR(N7&gt;=49,ISNUMBER(N7)=FALSE),0,VLOOKUP(N7,PointTable,O$3,TRUE)),0)</f>
        <v>0</v>
      </c>
      <c r="P7" s="23">
        <v>-650</v>
      </c>
      <c r="Q7" s="23">
        <v>-670</v>
      </c>
      <c r="R7" s="23"/>
      <c r="S7" s="24"/>
      <c r="U7" s="25">
        <f t="shared" si="2"/>
        <v>620</v>
      </c>
      <c r="V7" s="25">
        <f t="shared" si="3"/>
        <v>415</v>
      </c>
      <c r="W7" s="25">
        <f t="shared" si="4"/>
        <v>840</v>
      </c>
      <c r="X7" s="25">
        <f t="shared" si="5"/>
        <v>0</v>
      </c>
      <c r="Y7" s="25">
        <f>IF(OR('Men''s Epée'!$A$3=1,P7&gt;0),ABS(P7),0)</f>
        <v>650</v>
      </c>
      <c r="Z7" s="25">
        <f>IF(OR('Men''s Epée'!$A$3=1,Q7&gt;0),ABS(Q7),0)</f>
        <v>670</v>
      </c>
      <c r="AA7" s="25">
        <f>IF(OR('Men''s Epée'!$A$3=1,R7&gt;0),ABS(R7),0)</f>
        <v>0</v>
      </c>
      <c r="AB7" s="25">
        <f>IF(OR('Men''s Epée'!$A$3=1,S7&gt;0),ABS(S7),0)</f>
        <v>0</v>
      </c>
      <c r="AD7" s="12">
        <f>IF('Men''s Epée'!$U$3=TRUE,I7,0)</f>
        <v>0</v>
      </c>
      <c r="AE7" s="12">
        <f>IF('Men''s Epée'!$V$3=TRUE,K7,0)</f>
        <v>0</v>
      </c>
      <c r="AF7" s="12">
        <f>IF('Men''s Epée'!$W$3=TRUE,M7,0)</f>
        <v>0</v>
      </c>
      <c r="AG7" s="12">
        <f>IF('Men''s Epée'!$X$3=TRUE,O7,0)</f>
        <v>0</v>
      </c>
      <c r="AH7" s="26">
        <f t="shared" si="6"/>
        <v>0</v>
      </c>
      <c r="AI7" s="26">
        <f t="shared" si="7"/>
        <v>0</v>
      </c>
      <c r="AJ7" s="26">
        <f t="shared" si="8"/>
        <v>0</v>
      </c>
      <c r="AK7" s="26">
        <f t="shared" si="9"/>
        <v>0</v>
      </c>
      <c r="AL7" s="12">
        <f t="shared" si="10"/>
        <v>0</v>
      </c>
    </row>
    <row r="8" spans="1:38" ht="13.5">
      <c r="A8" s="16" t="str">
        <f t="shared" si="0"/>
        <v>5</v>
      </c>
      <c r="B8" s="16">
        <f t="shared" si="1"/>
      </c>
      <c r="C8" s="17" t="s">
        <v>106</v>
      </c>
      <c r="D8" s="18">
        <v>1977</v>
      </c>
      <c r="E8" s="19">
        <f>ROUND(F8+IF('Men''s Epée'!$A$3=1,G8,0)+LARGE($U8:$AB8,1)+LARGE($U8:$AB8,2),0)</f>
        <v>1925</v>
      </c>
      <c r="F8" s="20"/>
      <c r="G8" s="21"/>
      <c r="H8" s="21">
        <v>3</v>
      </c>
      <c r="I8" s="22">
        <f>IF(OR('Men''s Epée'!$A$3=1,'Men''s Epée'!$U$3=TRUE),IF(OR(H8&gt;=49,ISNUMBER(H8)=FALSE),0,VLOOKUP(H8,PointTable,I$3,TRUE)),0)</f>
        <v>840</v>
      </c>
      <c r="J8" s="21">
        <v>3</v>
      </c>
      <c r="K8" s="22">
        <f>IF(OR('Men''s Epée'!$A$3=1,'Men''s Epée'!$V$3=TRUE),IF(OR(J8&gt;=49,ISNUMBER(J8)=FALSE),0,VLOOKUP(J8,PointTable,K$3,TRUE)),0)</f>
        <v>840</v>
      </c>
      <c r="L8" s="21">
        <v>2</v>
      </c>
      <c r="M8" s="22">
        <f>IF(OR('Men''s Epée'!$A$3=1,'Men''s Epée'!$W$3=TRUE),IF(OR(L8&gt;=49,ISNUMBER(L8)=FALSE),0,VLOOKUP(L8,PointTable,M$3,TRUE)),0)</f>
        <v>925</v>
      </c>
      <c r="N8" s="21">
        <v>1</v>
      </c>
      <c r="O8" s="22">
        <f>IF(OR('Men''s Epée'!$A$3=1,'Men''s Epée'!$X$3=TRUE),IF(OR(N8&gt;=49,ISNUMBER(N8)=FALSE),0,VLOOKUP(N8,PointTable,O$3,TRUE)),0)</f>
        <v>1000</v>
      </c>
      <c r="P8" s="23">
        <v>-516.6</v>
      </c>
      <c r="Q8" s="23"/>
      <c r="R8" s="23"/>
      <c r="S8" s="24"/>
      <c r="U8" s="25">
        <f t="shared" si="2"/>
        <v>840</v>
      </c>
      <c r="V8" s="25">
        <f t="shared" si="3"/>
        <v>840</v>
      </c>
      <c r="W8" s="25">
        <f t="shared" si="4"/>
        <v>925</v>
      </c>
      <c r="X8" s="25">
        <f t="shared" si="5"/>
        <v>1000</v>
      </c>
      <c r="Y8" s="25">
        <f>IF(OR('Men''s Epée'!$A$3=1,P8&gt;0),ABS(P8),0)</f>
        <v>516.6</v>
      </c>
      <c r="Z8" s="25">
        <f>IF(OR('Men''s Epée'!$A$3=1,Q8&gt;0),ABS(Q8),0)</f>
        <v>0</v>
      </c>
      <c r="AA8" s="25">
        <f>IF(OR('Men''s Epée'!$A$3=1,R8&gt;0),ABS(R8),0)</f>
        <v>0</v>
      </c>
      <c r="AB8" s="25">
        <f>IF(OR('Men''s Epée'!$A$3=1,S8&gt;0),ABS(S8),0)</f>
        <v>0</v>
      </c>
      <c r="AD8" s="12">
        <f>IF('Men''s Epée'!$U$3=TRUE,I8,0)</f>
        <v>0</v>
      </c>
      <c r="AE8" s="12">
        <f>IF('Men''s Epée'!$V$3=TRUE,K8,0)</f>
        <v>0</v>
      </c>
      <c r="AF8" s="12">
        <f>IF('Men''s Epée'!$W$3=TRUE,M8,0)</f>
        <v>0</v>
      </c>
      <c r="AG8" s="12">
        <f>IF('Men''s Epée'!$X$3=TRUE,O8,0)</f>
        <v>0</v>
      </c>
      <c r="AH8" s="26">
        <f t="shared" si="6"/>
        <v>0</v>
      </c>
      <c r="AI8" s="26">
        <f t="shared" si="7"/>
        <v>0</v>
      </c>
      <c r="AJ8" s="26">
        <f t="shared" si="8"/>
        <v>0</v>
      </c>
      <c r="AK8" s="26">
        <f t="shared" si="9"/>
        <v>0</v>
      </c>
      <c r="AL8" s="12">
        <f t="shared" si="10"/>
        <v>0</v>
      </c>
    </row>
    <row r="9" spans="1:38" ht="13.5">
      <c r="A9" s="16" t="str">
        <f t="shared" si="0"/>
        <v>6</v>
      </c>
      <c r="B9" s="16">
        <f t="shared" si="1"/>
      </c>
      <c r="C9" s="17" t="s">
        <v>94</v>
      </c>
      <c r="D9" s="18">
        <v>1980</v>
      </c>
      <c r="E9" s="19">
        <f>ROUND(F9+IF('Men''s Epée'!$A$3=1,G9,0)+LARGE($U9:$AB9,1)+LARGE($U9:$AB9,2),0)</f>
        <v>1840</v>
      </c>
      <c r="F9" s="20"/>
      <c r="G9" s="21"/>
      <c r="H9" s="21">
        <v>1</v>
      </c>
      <c r="I9" s="22">
        <f>IF(OR('Men''s Epée'!$A$3=1,'Men''s Epée'!$U$3=TRUE),IF(OR(H9&gt;=49,ISNUMBER(H9)=FALSE),0,VLOOKUP(H9,PointTable,I$3,TRUE)),0)</f>
        <v>1000</v>
      </c>
      <c r="J9" s="21">
        <v>5</v>
      </c>
      <c r="K9" s="22">
        <f>IF(OR('Men''s Epée'!$A$3=1,'Men''s Epée'!$V$3=TRUE),IF(OR(J9&gt;=49,ISNUMBER(J9)=FALSE),0,VLOOKUP(J9,PointTable,K$3,TRUE)),0)</f>
        <v>755</v>
      </c>
      <c r="L9" s="21">
        <v>3</v>
      </c>
      <c r="M9" s="22">
        <f>IF(OR('Men''s Epée'!$A$3=1,'Men''s Epée'!$W$3=TRUE),IF(OR(L9&gt;=49,ISNUMBER(L9)=FALSE),0,VLOOKUP(L9,PointTable,M$3,TRUE)),0)</f>
        <v>840</v>
      </c>
      <c r="N9" s="21" t="s">
        <v>8</v>
      </c>
      <c r="O9" s="22">
        <f>IF(OR('Men''s Epée'!$A$3=1,'Men''s Epée'!$X$3=TRUE),IF(OR(N9&gt;=49,ISNUMBER(N9)=FALSE),0,VLOOKUP(N9,PointTable,O$3,TRUE)),0)</f>
        <v>0</v>
      </c>
      <c r="P9" s="23"/>
      <c r="Q9" s="23"/>
      <c r="R9" s="23"/>
      <c r="S9" s="24"/>
      <c r="U9" s="25">
        <f t="shared" si="2"/>
        <v>1000</v>
      </c>
      <c r="V9" s="25">
        <f t="shared" si="3"/>
        <v>755</v>
      </c>
      <c r="W9" s="25">
        <f t="shared" si="4"/>
        <v>840</v>
      </c>
      <c r="X9" s="25">
        <f t="shared" si="5"/>
        <v>0</v>
      </c>
      <c r="Y9" s="25">
        <f>IF(OR('Men''s Epée'!$A$3=1,P9&gt;0),ABS(P9),0)</f>
        <v>0</v>
      </c>
      <c r="Z9" s="25">
        <f>IF(OR('Men''s Epée'!$A$3=1,Q9&gt;0),ABS(Q9),0)</f>
        <v>0</v>
      </c>
      <c r="AA9" s="25">
        <f>IF(OR('Men''s Epée'!$A$3=1,R9&gt;0),ABS(R9),0)</f>
        <v>0</v>
      </c>
      <c r="AB9" s="25">
        <f>IF(OR('Men''s Epée'!$A$3=1,S9&gt;0),ABS(S9),0)</f>
        <v>0</v>
      </c>
      <c r="AD9" s="12">
        <f>IF('Men''s Epée'!$U$3=TRUE,I9,0)</f>
        <v>0</v>
      </c>
      <c r="AE9" s="12">
        <f>IF('Men''s Epée'!$V$3=TRUE,K9,0)</f>
        <v>0</v>
      </c>
      <c r="AF9" s="12">
        <f>IF('Men''s Epée'!$W$3=TRUE,M9,0)</f>
        <v>0</v>
      </c>
      <c r="AG9" s="12">
        <f>IF('Men''s Epée'!$X$3=TRUE,O9,0)</f>
        <v>0</v>
      </c>
      <c r="AH9" s="26">
        <f t="shared" si="6"/>
        <v>0</v>
      </c>
      <c r="AI9" s="26">
        <f t="shared" si="7"/>
        <v>0</v>
      </c>
      <c r="AJ9" s="26">
        <f t="shared" si="8"/>
        <v>0</v>
      </c>
      <c r="AK9" s="26">
        <f t="shared" si="9"/>
        <v>0</v>
      </c>
      <c r="AL9" s="12">
        <f t="shared" si="10"/>
        <v>0</v>
      </c>
    </row>
    <row r="10" spans="1:38" ht="13.5">
      <c r="A10" s="16" t="str">
        <f t="shared" si="0"/>
        <v>7</v>
      </c>
      <c r="B10" s="16">
        <f t="shared" si="1"/>
      </c>
      <c r="C10" s="17" t="s">
        <v>374</v>
      </c>
      <c r="D10" s="18">
        <v>1975</v>
      </c>
      <c r="E10" s="19">
        <f>ROUND(F10+IF('Men''s Epée'!$A$3=1,G10,0)+LARGE($U10:$AB10,1)+LARGE($U10:$AB10,2),0)</f>
        <v>1680</v>
      </c>
      <c r="F10" s="20"/>
      <c r="G10" s="21"/>
      <c r="H10" s="21">
        <v>3</v>
      </c>
      <c r="I10" s="22">
        <f>IF(OR('Men''s Epée'!$A$3=1,'Men''s Epée'!$U$3=TRUE),IF(OR(H10&gt;=49,ISNUMBER(H10)=FALSE),0,VLOOKUP(H10,PointTable,I$3,TRUE)),0)</f>
        <v>840</v>
      </c>
      <c r="J10" s="21">
        <v>3</v>
      </c>
      <c r="K10" s="22">
        <f>IF(OR('Men''s Epée'!$A$3=1,'Men''s Epée'!$V$3=TRUE),IF(OR(J10&gt;=49,ISNUMBER(J10)=FALSE),0,VLOOKUP(J10,PointTable,K$3,TRUE)),0)</f>
        <v>840</v>
      </c>
      <c r="L10" s="21">
        <v>20</v>
      </c>
      <c r="M10" s="22">
        <f>IF(OR('Men''s Epée'!$A$3=1,'Men''s Epée'!$W$3=TRUE),IF(OR(L10&gt;=49,ISNUMBER(L10)=FALSE),0,VLOOKUP(L10,PointTable,M$3,TRUE)),0)</f>
        <v>400</v>
      </c>
      <c r="N10" s="21">
        <v>13</v>
      </c>
      <c r="O10" s="22">
        <f>IF(OR('Men''s Epée'!$A$3=1,'Men''s Epée'!$X$3=TRUE),IF(OR(N10&gt;=49,ISNUMBER(N10)=FALSE),0,VLOOKUP(N10,PointTable,O$3,TRUE)),0)</f>
        <v>506</v>
      </c>
      <c r="P10" s="23">
        <v>-198.72</v>
      </c>
      <c r="Q10" s="23"/>
      <c r="R10" s="23"/>
      <c r="S10" s="24"/>
      <c r="U10" s="25">
        <f t="shared" si="2"/>
        <v>840</v>
      </c>
      <c r="V10" s="25">
        <f t="shared" si="3"/>
        <v>840</v>
      </c>
      <c r="W10" s="25">
        <f t="shared" si="4"/>
        <v>400</v>
      </c>
      <c r="X10" s="25">
        <f t="shared" si="5"/>
        <v>506</v>
      </c>
      <c r="Y10" s="25">
        <f>IF(OR('Men''s Epée'!$A$3=1,P10&gt;0),ABS(P10),0)</f>
        <v>198.72</v>
      </c>
      <c r="Z10" s="25">
        <f>IF(OR('Men''s Epée'!$A$3=1,Q10&gt;0),ABS(Q10),0)</f>
        <v>0</v>
      </c>
      <c r="AA10" s="25">
        <f>IF(OR('Men''s Epée'!$A$3=1,R10&gt;0),ABS(R10),0)</f>
        <v>0</v>
      </c>
      <c r="AB10" s="25">
        <f>IF(OR('Men''s Epée'!$A$3=1,S10&gt;0),ABS(S10),0)</f>
        <v>0</v>
      </c>
      <c r="AD10" s="12">
        <f>IF('Men''s Epée'!$U$3=TRUE,I10,0)</f>
        <v>0</v>
      </c>
      <c r="AE10" s="12">
        <f>IF('Men''s Epée'!$V$3=TRUE,K10,0)</f>
        <v>0</v>
      </c>
      <c r="AF10" s="12">
        <f>IF('Men''s Epée'!$W$3=TRUE,M10,0)</f>
        <v>0</v>
      </c>
      <c r="AG10" s="12">
        <f>IF('Men''s Epée'!$X$3=TRUE,O10,0)</f>
        <v>0</v>
      </c>
      <c r="AH10" s="26">
        <f t="shared" si="6"/>
        <v>0</v>
      </c>
      <c r="AI10" s="26">
        <f t="shared" si="7"/>
        <v>0</v>
      </c>
      <c r="AJ10" s="26">
        <f t="shared" si="8"/>
        <v>0</v>
      </c>
      <c r="AK10" s="26">
        <f t="shared" si="9"/>
        <v>0</v>
      </c>
      <c r="AL10" s="12">
        <f t="shared" si="10"/>
        <v>0</v>
      </c>
    </row>
    <row r="11" spans="1:38" ht="13.5">
      <c r="A11" s="16" t="str">
        <f t="shared" si="0"/>
        <v>8</v>
      </c>
      <c r="B11" s="16" t="str">
        <f t="shared" si="1"/>
        <v>#</v>
      </c>
      <c r="C11" s="17" t="s">
        <v>100</v>
      </c>
      <c r="D11" s="18">
        <v>1982</v>
      </c>
      <c r="E11" s="19">
        <f>ROUND(F11+IF('Men''s Epée'!$A$3=1,G11,0)+LARGE($U11:$AB11,1)+LARGE($U11:$AB11,2),0)</f>
        <v>1510</v>
      </c>
      <c r="F11" s="20"/>
      <c r="G11" s="21"/>
      <c r="H11" s="21">
        <v>14</v>
      </c>
      <c r="I11" s="22">
        <f>IF(OR('Men''s Epée'!$A$3=1,'Men''s Epée'!$U$3=TRUE),IF(OR(H11&gt;=49,ISNUMBER(H11)=FALSE),0,VLOOKUP(H11,PointTable,I$3,TRUE)),0)</f>
        <v>510</v>
      </c>
      <c r="J11" s="21">
        <v>1</v>
      </c>
      <c r="K11" s="22">
        <f>IF(OR('Men''s Epée'!$A$3=1,'Men''s Epée'!$V$3=TRUE),IF(OR(J11&gt;=49,ISNUMBER(J11)=FALSE),0,VLOOKUP(J11,PointTable,K$3,TRUE)),0)</f>
        <v>1000</v>
      </c>
      <c r="L11" s="21" t="s">
        <v>8</v>
      </c>
      <c r="M11" s="22">
        <f>IF(OR('Men''s Epée'!$A$3=1,'Men''s Epée'!$W$3=TRUE),IF(OR(L11&gt;=49,ISNUMBER(L11)=FALSE),0,VLOOKUP(L11,PointTable,M$3,TRUE)),0)</f>
        <v>0</v>
      </c>
      <c r="N11" s="21" t="s">
        <v>8</v>
      </c>
      <c r="O11" s="22">
        <f>IF(OR('Men''s Epée'!$A$3=1,'Men''s Epée'!$X$3=TRUE),IF(OR(N11&gt;=49,ISNUMBER(N11)=FALSE),0,VLOOKUP(N11,PointTable,O$3,TRUE)),0)</f>
        <v>0</v>
      </c>
      <c r="P11" s="23"/>
      <c r="Q11" s="23"/>
      <c r="R11" s="23"/>
      <c r="S11" s="24"/>
      <c r="U11" s="25">
        <f t="shared" si="2"/>
        <v>510</v>
      </c>
      <c r="V11" s="25">
        <f t="shared" si="3"/>
        <v>1000</v>
      </c>
      <c r="W11" s="25">
        <f t="shared" si="4"/>
        <v>0</v>
      </c>
      <c r="X11" s="25">
        <f t="shared" si="5"/>
        <v>0</v>
      </c>
      <c r="Y11" s="25">
        <f>IF(OR('Men''s Epée'!$A$3=1,P11&gt;0),ABS(P11),0)</f>
        <v>0</v>
      </c>
      <c r="Z11" s="25">
        <f>IF(OR('Men''s Epée'!$A$3=1,Q11&gt;0),ABS(Q11),0)</f>
        <v>0</v>
      </c>
      <c r="AA11" s="25">
        <f>IF(OR('Men''s Epée'!$A$3=1,R11&gt;0),ABS(R11),0)</f>
        <v>0</v>
      </c>
      <c r="AB11" s="25">
        <f>IF(OR('Men''s Epée'!$A$3=1,S11&gt;0),ABS(S11),0)</f>
        <v>0</v>
      </c>
      <c r="AD11" s="12">
        <f>IF('Men''s Epée'!$U$3=TRUE,I11,0)</f>
        <v>0</v>
      </c>
      <c r="AE11" s="12">
        <f>IF('Men''s Epée'!$V$3=TRUE,K11,0)</f>
        <v>0</v>
      </c>
      <c r="AF11" s="12">
        <f>IF('Men''s Epée'!$W$3=TRUE,M11,0)</f>
        <v>0</v>
      </c>
      <c r="AG11" s="12">
        <f>IF('Men''s Epée'!$X$3=TRUE,O11,0)</f>
        <v>0</v>
      </c>
      <c r="AH11" s="26">
        <f t="shared" si="6"/>
        <v>0</v>
      </c>
      <c r="AI11" s="26">
        <f t="shared" si="7"/>
        <v>0</v>
      </c>
      <c r="AJ11" s="26">
        <f t="shared" si="8"/>
        <v>0</v>
      </c>
      <c r="AK11" s="26">
        <f t="shared" si="9"/>
        <v>0</v>
      </c>
      <c r="AL11" s="12">
        <f t="shared" si="10"/>
        <v>0</v>
      </c>
    </row>
    <row r="12" spans="1:38" ht="13.5">
      <c r="A12" s="16" t="str">
        <f t="shared" si="0"/>
        <v>9</v>
      </c>
      <c r="B12" s="16" t="str">
        <f t="shared" si="1"/>
        <v>#</v>
      </c>
      <c r="C12" s="17" t="s">
        <v>111</v>
      </c>
      <c r="D12" s="18">
        <v>1984</v>
      </c>
      <c r="E12" s="19">
        <f>ROUND(F12+IF('Men''s Epée'!$A$3=1,G12,0)+LARGE($U12:$AB12,1)+LARGE($U12:$AB12,2),0)</f>
        <v>1455</v>
      </c>
      <c r="F12" s="20"/>
      <c r="G12" s="21"/>
      <c r="H12" s="21">
        <v>22</v>
      </c>
      <c r="I12" s="22">
        <f>IF(OR('Men''s Epée'!$A$3=1,'Men''s Epée'!$U$3=TRUE),IF(OR(H12&gt;=49,ISNUMBER(H12)=FALSE),0,VLOOKUP(H12,PointTable,I$3,TRUE)),0)</f>
        <v>390</v>
      </c>
      <c r="J12" s="21">
        <v>30.5</v>
      </c>
      <c r="K12" s="22">
        <f>IF(OR('Men''s Epée'!$A$3=1,'Men''s Epée'!$V$3=TRUE),IF(OR(J12&gt;=49,ISNUMBER(J12)=FALSE),0,VLOOKUP(J12,PointTable,K$3,TRUE)),0)</f>
        <v>287.5</v>
      </c>
      <c r="L12" s="21">
        <v>5</v>
      </c>
      <c r="M12" s="22">
        <f>IF(OR('Men''s Epée'!$A$3=1,'Men''s Epée'!$W$3=TRUE),IF(OR(L12&gt;=49,ISNUMBER(L12)=FALSE),0,VLOOKUP(L12,PointTable,M$3,TRUE)),0)</f>
        <v>755</v>
      </c>
      <c r="N12" s="21">
        <v>5</v>
      </c>
      <c r="O12" s="22">
        <f>IF(OR('Men''s Epée'!$A$3=1,'Men''s Epée'!$X$3=TRUE),IF(OR(N12&gt;=49,ISNUMBER(N12)=FALSE),0,VLOOKUP(N12,PointTable,O$3,TRUE)),0)</f>
        <v>700</v>
      </c>
      <c r="P12" s="23"/>
      <c r="Q12" s="23"/>
      <c r="R12" s="23"/>
      <c r="S12" s="24"/>
      <c r="U12" s="25">
        <f t="shared" si="2"/>
        <v>390</v>
      </c>
      <c r="V12" s="25">
        <f t="shared" si="3"/>
        <v>287.5</v>
      </c>
      <c r="W12" s="25">
        <f t="shared" si="4"/>
        <v>755</v>
      </c>
      <c r="X12" s="25">
        <f t="shared" si="5"/>
        <v>700</v>
      </c>
      <c r="Y12" s="25">
        <f>IF(OR('Men''s Epée'!$A$3=1,P12&gt;0),ABS(P12),0)</f>
        <v>0</v>
      </c>
      <c r="Z12" s="25">
        <f>IF(OR('Men''s Epée'!$A$3=1,Q12&gt;0),ABS(Q12),0)</f>
        <v>0</v>
      </c>
      <c r="AA12" s="25">
        <f>IF(OR('Men''s Epée'!$A$3=1,R12&gt;0),ABS(R12),0)</f>
        <v>0</v>
      </c>
      <c r="AB12" s="25">
        <f>IF(OR('Men''s Epée'!$A$3=1,S12&gt;0),ABS(S12),0)</f>
        <v>0</v>
      </c>
      <c r="AD12" s="12">
        <f>IF('Men''s Epée'!$U$3=TRUE,I12,0)</f>
        <v>0</v>
      </c>
      <c r="AE12" s="12">
        <f>IF('Men''s Epée'!$V$3=TRUE,K12,0)</f>
        <v>0</v>
      </c>
      <c r="AF12" s="12">
        <f>IF('Men''s Epée'!$W$3=TRUE,M12,0)</f>
        <v>0</v>
      </c>
      <c r="AG12" s="12">
        <f>IF('Men''s Epée'!$X$3=TRUE,O12,0)</f>
        <v>0</v>
      </c>
      <c r="AH12" s="26">
        <f t="shared" si="6"/>
        <v>0</v>
      </c>
      <c r="AI12" s="26">
        <f t="shared" si="7"/>
        <v>0</v>
      </c>
      <c r="AJ12" s="26">
        <f t="shared" si="8"/>
        <v>0</v>
      </c>
      <c r="AK12" s="26">
        <f t="shared" si="9"/>
        <v>0</v>
      </c>
      <c r="AL12" s="12">
        <f t="shared" si="10"/>
        <v>0</v>
      </c>
    </row>
    <row r="13" spans="1:38" ht="13.5">
      <c r="A13" s="16" t="str">
        <f t="shared" si="0"/>
        <v>10</v>
      </c>
      <c r="B13" s="16" t="str">
        <f t="shared" si="1"/>
        <v>#</v>
      </c>
      <c r="C13" s="27" t="s">
        <v>108</v>
      </c>
      <c r="D13" s="18">
        <v>1982</v>
      </c>
      <c r="E13" s="19">
        <f>ROUND(F13+IF('Men''s Epée'!$A$3=1,G13,0)+LARGE($U13:$AB13,1)+LARGE($U13:$AB13,2),0)</f>
        <v>1410</v>
      </c>
      <c r="F13" s="20"/>
      <c r="G13" s="21"/>
      <c r="H13" s="21">
        <v>10</v>
      </c>
      <c r="I13" s="22">
        <f>IF(OR('Men''s Epée'!$A$3=1,'Men''s Epée'!$U$3=TRUE),IF(OR(H13&gt;=49,ISNUMBER(H13)=FALSE),0,VLOOKUP(H13,PointTable,I$3,TRUE)),0)</f>
        <v>605</v>
      </c>
      <c r="J13" s="21">
        <v>8</v>
      </c>
      <c r="K13" s="22">
        <f>IF(OR('Men''s Epée'!$A$3=1,'Men''s Epée'!$V$3=TRUE),IF(OR(J13&gt;=49,ISNUMBER(J13)=FALSE),0,VLOOKUP(J13,PointTable,K$3,TRUE)),0)</f>
        <v>695</v>
      </c>
      <c r="L13" s="21">
        <v>7</v>
      </c>
      <c r="M13" s="22">
        <f>IF(OR('Men''s Epée'!$A$3=1,'Men''s Epée'!$W$3=TRUE),IF(OR(L13&gt;=49,ISNUMBER(L13)=FALSE),0,VLOOKUP(L13,PointTable,M$3,TRUE)),0)</f>
        <v>715</v>
      </c>
      <c r="N13" s="21">
        <v>8</v>
      </c>
      <c r="O13" s="22">
        <f>IF(OR('Men''s Epée'!$A$3=1,'Men''s Epée'!$X$3=TRUE),IF(OR(N13&gt;=49,ISNUMBER(N13)=FALSE),0,VLOOKUP(N13,PointTable,O$3,TRUE)),0)</f>
        <v>685</v>
      </c>
      <c r="P13" s="23"/>
      <c r="Q13" s="23"/>
      <c r="R13" s="23"/>
      <c r="S13" s="24"/>
      <c r="U13" s="25">
        <f t="shared" si="2"/>
        <v>605</v>
      </c>
      <c r="V13" s="25">
        <f t="shared" si="3"/>
        <v>695</v>
      </c>
      <c r="W13" s="25">
        <f t="shared" si="4"/>
        <v>715</v>
      </c>
      <c r="X13" s="25">
        <f t="shared" si="5"/>
        <v>685</v>
      </c>
      <c r="Y13" s="25">
        <f>IF(OR('Men''s Epée'!$A$3=1,P13&gt;0),ABS(P13),0)</f>
        <v>0</v>
      </c>
      <c r="Z13" s="25">
        <f>IF(OR('Men''s Epée'!$A$3=1,Q13&gt;0),ABS(Q13),0)</f>
        <v>0</v>
      </c>
      <c r="AA13" s="25">
        <f>IF(OR('Men''s Epée'!$A$3=1,R13&gt;0),ABS(R13),0)</f>
        <v>0</v>
      </c>
      <c r="AB13" s="25">
        <f>IF(OR('Men''s Epée'!$A$3=1,S13&gt;0),ABS(S13),0)</f>
        <v>0</v>
      </c>
      <c r="AD13" s="12">
        <f>IF('Men''s Epée'!$U$3=TRUE,I13,0)</f>
        <v>0</v>
      </c>
      <c r="AE13" s="12">
        <f>IF('Men''s Epée'!$V$3=TRUE,K13,0)</f>
        <v>0</v>
      </c>
      <c r="AF13" s="12">
        <f>IF('Men''s Epée'!$W$3=TRUE,M13,0)</f>
        <v>0</v>
      </c>
      <c r="AG13" s="12">
        <f>IF('Men''s Epée'!$X$3=TRUE,O13,0)</f>
        <v>0</v>
      </c>
      <c r="AH13" s="26">
        <f t="shared" si="6"/>
        <v>0</v>
      </c>
      <c r="AI13" s="26">
        <f t="shared" si="7"/>
        <v>0</v>
      </c>
      <c r="AJ13" s="26">
        <f t="shared" si="8"/>
        <v>0</v>
      </c>
      <c r="AK13" s="26">
        <f t="shared" si="9"/>
        <v>0</v>
      </c>
      <c r="AL13" s="12">
        <f t="shared" si="10"/>
        <v>0</v>
      </c>
    </row>
    <row r="14" spans="1:38" ht="13.5">
      <c r="A14" s="16" t="str">
        <f t="shared" si="0"/>
        <v>11</v>
      </c>
      <c r="B14" s="16">
        <f t="shared" si="1"/>
      </c>
      <c r="C14" s="17" t="s">
        <v>102</v>
      </c>
      <c r="D14" s="18">
        <v>1969</v>
      </c>
      <c r="E14" s="19">
        <f>ROUND(F14+IF('Men''s Epée'!$A$3=1,G14,0)+LARGE($U14:$AB14,1)+LARGE($U14:$AB14,2),0)</f>
        <v>1265</v>
      </c>
      <c r="F14" s="20"/>
      <c r="G14" s="21"/>
      <c r="H14" s="21">
        <v>17</v>
      </c>
      <c r="I14" s="22">
        <f>IF(OR('Men''s Epée'!$A$3=1,'Men''s Epée'!$U$3=TRUE),IF(OR(H14&gt;=49,ISNUMBER(H14)=FALSE),0,VLOOKUP(H14,PointTable,I$3,TRUE)),0)</f>
        <v>415</v>
      </c>
      <c r="J14" s="21" t="s">
        <v>8</v>
      </c>
      <c r="K14" s="22">
        <f>IF(OR('Men''s Epée'!$A$3=1,'Men''s Epée'!$V$3=TRUE),IF(OR(J14&gt;=49,ISNUMBER(J14)=FALSE),0,VLOOKUP(J14,PointTable,K$3,TRUE)),0)</f>
        <v>0</v>
      </c>
      <c r="L14" s="21" t="s">
        <v>8</v>
      </c>
      <c r="M14" s="22">
        <f>IF(OR('Men''s Epée'!$A$3=1,'Men''s Epée'!$W$3=TRUE),IF(OR(L14&gt;=49,ISNUMBER(L14)=FALSE),0,VLOOKUP(L14,PointTable,M$3,TRUE)),0)</f>
        <v>0</v>
      </c>
      <c r="N14" s="21">
        <v>3</v>
      </c>
      <c r="O14" s="22">
        <f>IF(OR('Men''s Epée'!$A$3=1,'Men''s Epée'!$X$3=TRUE),IF(OR(N14&gt;=49,ISNUMBER(N14)=FALSE),0,VLOOKUP(N14,PointTable,O$3,TRUE)),0)</f>
        <v>850</v>
      </c>
      <c r="P14" s="23"/>
      <c r="Q14" s="23"/>
      <c r="R14" s="23"/>
      <c r="S14" s="24"/>
      <c r="U14" s="25">
        <f t="shared" si="2"/>
        <v>415</v>
      </c>
      <c r="V14" s="25">
        <f t="shared" si="3"/>
        <v>0</v>
      </c>
      <c r="W14" s="25">
        <f t="shared" si="4"/>
        <v>0</v>
      </c>
      <c r="X14" s="25">
        <f t="shared" si="5"/>
        <v>850</v>
      </c>
      <c r="Y14" s="25">
        <f>IF(OR('Men''s Epée'!$A$3=1,P14&gt;0),ABS(P14),0)</f>
        <v>0</v>
      </c>
      <c r="Z14" s="25">
        <f>IF(OR('Men''s Epée'!$A$3=1,Q14&gt;0),ABS(Q14),0)</f>
        <v>0</v>
      </c>
      <c r="AA14" s="25">
        <f>IF(OR('Men''s Epée'!$A$3=1,R14&gt;0),ABS(R14),0)</f>
        <v>0</v>
      </c>
      <c r="AB14" s="25">
        <f>IF(OR('Men''s Epée'!$A$3=1,S14&gt;0),ABS(S14),0)</f>
        <v>0</v>
      </c>
      <c r="AD14" s="12">
        <f>IF('Men''s Epée'!$U$3=TRUE,I14,0)</f>
        <v>0</v>
      </c>
      <c r="AE14" s="12">
        <f>IF('Men''s Epée'!$V$3=TRUE,K14,0)</f>
        <v>0</v>
      </c>
      <c r="AF14" s="12">
        <f>IF('Men''s Epée'!$W$3=TRUE,M14,0)</f>
        <v>0</v>
      </c>
      <c r="AG14" s="12">
        <f>IF('Men''s Epée'!$X$3=TRUE,O14,0)</f>
        <v>0</v>
      </c>
      <c r="AH14" s="26">
        <f t="shared" si="6"/>
        <v>0</v>
      </c>
      <c r="AI14" s="26">
        <f t="shared" si="7"/>
        <v>0</v>
      </c>
      <c r="AJ14" s="26">
        <f t="shared" si="8"/>
        <v>0</v>
      </c>
      <c r="AK14" s="26">
        <f t="shared" si="9"/>
        <v>0</v>
      </c>
      <c r="AL14" s="12">
        <f t="shared" si="10"/>
        <v>0</v>
      </c>
    </row>
    <row r="15" spans="1:38" ht="13.5">
      <c r="A15" s="16" t="str">
        <f t="shared" si="0"/>
        <v>12</v>
      </c>
      <c r="B15" s="16" t="str">
        <f t="shared" si="1"/>
        <v>#</v>
      </c>
      <c r="C15" s="17" t="s">
        <v>346</v>
      </c>
      <c r="D15" s="18">
        <v>1984</v>
      </c>
      <c r="E15" s="19">
        <f>ROUND(F15+IF('Men''s Epée'!$A$3=1,G15,0)+LARGE($U15:$AB15,1)+LARGE($U15:$AB15,2),0)</f>
        <v>1255</v>
      </c>
      <c r="F15" s="20"/>
      <c r="G15" s="21"/>
      <c r="H15" s="21" t="s">
        <v>8</v>
      </c>
      <c r="I15" s="22">
        <f>IF(OR('Men''s Epée'!$A$3=1,'Men''s Epée'!$U$3=TRUE),IF(OR(H15&gt;=49,ISNUMBER(H15)=FALSE),0,VLOOKUP(H15,PointTable,I$3,TRUE)),0)</f>
        <v>0</v>
      </c>
      <c r="J15" s="21">
        <v>19</v>
      </c>
      <c r="K15" s="22">
        <f>IF(OR('Men''s Epée'!$A$3=1,'Men''s Epée'!$V$3=TRUE),IF(OR(J15&gt;=49,ISNUMBER(J15)=FALSE),0,VLOOKUP(J15,PointTable,K$3,TRUE)),0)</f>
        <v>405</v>
      </c>
      <c r="L15" s="21" t="s">
        <v>8</v>
      </c>
      <c r="M15" s="22">
        <f>IF(OR('Men''s Epée'!$A$3=1,'Men''s Epée'!$W$3=TRUE),IF(OR(L15&gt;=49,ISNUMBER(L15)=FALSE),0,VLOOKUP(L15,PointTable,M$3,TRUE)),0)</f>
        <v>0</v>
      </c>
      <c r="N15" s="21">
        <v>3</v>
      </c>
      <c r="O15" s="22">
        <f>IF(OR('Men''s Epée'!$A$3=1,'Men''s Epée'!$X$3=TRUE),IF(OR(N15&gt;=49,ISNUMBER(N15)=FALSE),0,VLOOKUP(N15,PointTable,O$3,TRUE)),0)</f>
        <v>850</v>
      </c>
      <c r="P15" s="23"/>
      <c r="Q15" s="23"/>
      <c r="R15" s="23"/>
      <c r="S15" s="24"/>
      <c r="U15" s="25">
        <f>I15</f>
        <v>0</v>
      </c>
      <c r="V15" s="25">
        <f>K15</f>
        <v>405</v>
      </c>
      <c r="W15" s="25">
        <f>M15</f>
        <v>0</v>
      </c>
      <c r="X15" s="25">
        <f>O15</f>
        <v>850</v>
      </c>
      <c r="Y15" s="25">
        <f>IF(OR('Men''s Epée'!$A$3=1,P15&gt;0),ABS(P15),0)</f>
        <v>0</v>
      </c>
      <c r="Z15" s="25">
        <f>IF(OR('Men''s Epée'!$A$3=1,Q15&gt;0),ABS(Q15),0)</f>
        <v>0</v>
      </c>
      <c r="AA15" s="25">
        <f>IF(OR('Men''s Epée'!$A$3=1,R15&gt;0),ABS(R15),0)</f>
        <v>0</v>
      </c>
      <c r="AB15" s="25">
        <f>IF(OR('Men''s Epée'!$A$3=1,S15&gt;0),ABS(S15),0)</f>
        <v>0</v>
      </c>
      <c r="AD15" s="12">
        <f>IF('Men''s Epée'!$U$3=TRUE,I15,0)</f>
        <v>0</v>
      </c>
      <c r="AE15" s="12">
        <f>IF('Men''s Epée'!$V$3=TRUE,K15,0)</f>
        <v>0</v>
      </c>
      <c r="AF15" s="12">
        <f>IF('Men''s Epée'!$W$3=TRUE,M15,0)</f>
        <v>0</v>
      </c>
      <c r="AG15" s="12">
        <f>IF('Men''s Epée'!$X$3=TRUE,O15,0)</f>
        <v>0</v>
      </c>
      <c r="AH15" s="26">
        <f t="shared" si="6"/>
        <v>0</v>
      </c>
      <c r="AI15" s="26">
        <f t="shared" si="7"/>
        <v>0</v>
      </c>
      <c r="AJ15" s="26">
        <f t="shared" si="8"/>
        <v>0</v>
      </c>
      <c r="AK15" s="26">
        <f t="shared" si="9"/>
        <v>0</v>
      </c>
      <c r="AL15" s="12">
        <f>LARGE(AD15:AK15,1)+LARGE(AD15:AK15,2)+F15</f>
        <v>0</v>
      </c>
    </row>
    <row r="16" spans="1:38" ht="13.5">
      <c r="A16" s="16" t="str">
        <f t="shared" si="0"/>
        <v>13</v>
      </c>
      <c r="B16" s="16">
        <f t="shared" si="1"/>
      </c>
      <c r="C16" s="17" t="s">
        <v>301</v>
      </c>
      <c r="D16" s="18">
        <v>1974</v>
      </c>
      <c r="E16" s="19">
        <f>ROUND(F16+IF('Men''s Epée'!$A$3=1,G16,0)+LARGE($U16:$AB16,1)+LARGE($U16:$AB16,2),0)</f>
        <v>1134</v>
      </c>
      <c r="F16" s="20"/>
      <c r="G16" s="21"/>
      <c r="H16" s="21">
        <v>21</v>
      </c>
      <c r="I16" s="22">
        <f>IF(OR('Men''s Epée'!$A$3=1,'Men''s Epée'!$U$3=TRUE),IF(OR(H16&gt;=49,ISNUMBER(H16)=FALSE),0,VLOOKUP(H16,PointTable,I$3,TRUE)),0)</f>
        <v>395</v>
      </c>
      <c r="J16" s="21">
        <v>27.5</v>
      </c>
      <c r="K16" s="22">
        <f>IF(OR('Men''s Epée'!$A$3=1,'Men''s Epée'!$V$3=TRUE),IF(OR(J16&gt;=49,ISNUMBER(J16)=FALSE),0,VLOOKUP(J16,PointTable,K$3,TRUE)),0)</f>
        <v>302.5</v>
      </c>
      <c r="L16" s="21">
        <v>10</v>
      </c>
      <c r="M16" s="22">
        <f>IF(OR('Men''s Epée'!$A$3=1,'Men''s Epée'!$W$3=TRUE),IF(OR(L16&gt;=49,ISNUMBER(L16)=FALSE),0,VLOOKUP(L16,PointTable,M$3,TRUE)),0)</f>
        <v>605</v>
      </c>
      <c r="N16" s="21">
        <v>12</v>
      </c>
      <c r="O16" s="22">
        <f>IF(OR('Men''s Epée'!$A$3=1,'Men''s Epée'!$X$3=TRUE),IF(OR(N16&gt;=49,ISNUMBER(N16)=FALSE),0,VLOOKUP(N16,PointTable,O$3,TRUE)),0)</f>
        <v>529</v>
      </c>
      <c r="P16" s="23"/>
      <c r="Q16" s="23"/>
      <c r="R16" s="23"/>
      <c r="S16" s="24"/>
      <c r="U16" s="25">
        <f t="shared" si="2"/>
        <v>395</v>
      </c>
      <c r="V16" s="25">
        <f t="shared" si="3"/>
        <v>302.5</v>
      </c>
      <c r="W16" s="25">
        <f t="shared" si="4"/>
        <v>605</v>
      </c>
      <c r="X16" s="25">
        <f t="shared" si="5"/>
        <v>529</v>
      </c>
      <c r="Y16" s="25">
        <f>IF(OR('Men''s Epée'!$A$3=1,P16&gt;0),ABS(P16),0)</f>
        <v>0</v>
      </c>
      <c r="Z16" s="25">
        <f>IF(OR('Men''s Epée'!$A$3=1,Q16&gt;0),ABS(Q16),0)</f>
        <v>0</v>
      </c>
      <c r="AA16" s="25">
        <f>IF(OR('Men''s Epée'!$A$3=1,R16&gt;0),ABS(R16),0)</f>
        <v>0</v>
      </c>
      <c r="AB16" s="25">
        <f>IF(OR('Men''s Epée'!$A$3=1,S16&gt;0),ABS(S16),0)</f>
        <v>0</v>
      </c>
      <c r="AD16" s="12">
        <f>IF('Men''s Epée'!$U$3=TRUE,I16,0)</f>
        <v>0</v>
      </c>
      <c r="AE16" s="12">
        <f>IF('Men''s Epée'!$V$3=TRUE,K16,0)</f>
        <v>0</v>
      </c>
      <c r="AF16" s="12">
        <f>IF('Men''s Epée'!$W$3=TRUE,M16,0)</f>
        <v>0</v>
      </c>
      <c r="AG16" s="12">
        <f>IF('Men''s Epée'!$X$3=TRUE,O16,0)</f>
        <v>0</v>
      </c>
      <c r="AH16" s="26">
        <f t="shared" si="6"/>
        <v>0</v>
      </c>
      <c r="AI16" s="26">
        <f t="shared" si="7"/>
        <v>0</v>
      </c>
      <c r="AJ16" s="26">
        <f t="shared" si="8"/>
        <v>0</v>
      </c>
      <c r="AK16" s="26">
        <f t="shared" si="9"/>
        <v>0</v>
      </c>
      <c r="AL16" s="12">
        <f t="shared" si="10"/>
        <v>0</v>
      </c>
    </row>
    <row r="17" spans="1:38" ht="13.5">
      <c r="A17" s="16" t="str">
        <f t="shared" si="0"/>
        <v>14</v>
      </c>
      <c r="B17" s="16" t="str">
        <f t="shared" si="1"/>
        <v>#</v>
      </c>
      <c r="C17" s="17" t="s">
        <v>103</v>
      </c>
      <c r="D17" s="18">
        <v>1981</v>
      </c>
      <c r="E17" s="19">
        <f>ROUND(F17+IF('Men''s Epée'!$A$3=1,G17,0)+LARGE($U17:$AB17,1)+LARGE($U17:$AB17,2),0)</f>
        <v>1121</v>
      </c>
      <c r="F17" s="20"/>
      <c r="G17" s="21"/>
      <c r="H17" s="21" t="s">
        <v>8</v>
      </c>
      <c r="I17" s="22">
        <f>IF(OR('Men''s Epée'!$A$3=1,'Men''s Epée'!$U$3=TRUE),IF(OR(H17&gt;=49,ISNUMBER(H17)=FALSE),0,VLOOKUP(H17,PointTable,I$3,TRUE)),0)</f>
        <v>0</v>
      </c>
      <c r="J17" s="21">
        <v>22</v>
      </c>
      <c r="K17" s="22">
        <f>IF(OR('Men''s Epée'!$A$3=1,'Men''s Epée'!$V$3=TRUE),IF(OR(J17&gt;=49,ISNUMBER(J17)=FALSE),0,VLOOKUP(J17,PointTable,K$3,TRUE)),0)</f>
        <v>390</v>
      </c>
      <c r="L17" s="21">
        <v>11</v>
      </c>
      <c r="M17" s="22">
        <f>IF(OR('Men''s Epée'!$A$3=1,'Men''s Epée'!$W$3=TRUE),IF(OR(L17&gt;=49,ISNUMBER(L17)=FALSE),0,VLOOKUP(L17,PointTable,M$3,TRUE)),0)</f>
        <v>590</v>
      </c>
      <c r="N17" s="21">
        <v>11</v>
      </c>
      <c r="O17" s="22">
        <f>IF(OR('Men''s Epée'!$A$3=1,'Men''s Epée'!$X$3=TRUE),IF(OR(N17&gt;=49,ISNUMBER(N17)=FALSE),0,VLOOKUP(N17,PointTable,O$3,TRUE)),0)</f>
        <v>531</v>
      </c>
      <c r="P17" s="23"/>
      <c r="Q17" s="23"/>
      <c r="R17" s="23"/>
      <c r="S17" s="24"/>
      <c r="U17" s="25">
        <f t="shared" si="2"/>
        <v>0</v>
      </c>
      <c r="V17" s="25">
        <f t="shared" si="3"/>
        <v>390</v>
      </c>
      <c r="W17" s="25">
        <f t="shared" si="4"/>
        <v>590</v>
      </c>
      <c r="X17" s="25">
        <f t="shared" si="5"/>
        <v>531</v>
      </c>
      <c r="Y17" s="25">
        <f>IF(OR('Men''s Epée'!$A$3=1,P17&gt;0),ABS(P17),0)</f>
        <v>0</v>
      </c>
      <c r="Z17" s="25">
        <f>IF(OR('Men''s Epée'!$A$3=1,Q17&gt;0),ABS(Q17),0)</f>
        <v>0</v>
      </c>
      <c r="AA17" s="25">
        <f>IF(OR('Men''s Epée'!$A$3=1,R17&gt;0),ABS(R17),0)</f>
        <v>0</v>
      </c>
      <c r="AB17" s="25">
        <f>IF(OR('Men''s Epée'!$A$3=1,S17&gt;0),ABS(S17),0)</f>
        <v>0</v>
      </c>
      <c r="AD17" s="12">
        <f>IF('Men''s Epée'!$U$3=TRUE,I17,0)</f>
        <v>0</v>
      </c>
      <c r="AE17" s="12">
        <f>IF('Men''s Epée'!$V$3=TRUE,K17,0)</f>
        <v>0</v>
      </c>
      <c r="AF17" s="12">
        <f>IF('Men''s Epée'!$W$3=TRUE,M17,0)</f>
        <v>0</v>
      </c>
      <c r="AG17" s="12">
        <f>IF('Men''s Epée'!$X$3=TRUE,O17,0)</f>
        <v>0</v>
      </c>
      <c r="AH17" s="26">
        <f t="shared" si="6"/>
        <v>0</v>
      </c>
      <c r="AI17" s="26">
        <f t="shared" si="7"/>
        <v>0</v>
      </c>
      <c r="AJ17" s="26">
        <f t="shared" si="8"/>
        <v>0</v>
      </c>
      <c r="AK17" s="26">
        <f t="shared" si="9"/>
        <v>0</v>
      </c>
      <c r="AL17" s="12">
        <f t="shared" si="10"/>
        <v>0</v>
      </c>
    </row>
    <row r="18" spans="1:38" ht="13.5">
      <c r="A18" s="16" t="str">
        <f t="shared" si="0"/>
        <v>15T</v>
      </c>
      <c r="B18" s="16" t="str">
        <f aca="true" t="shared" si="11" ref="B18:B65">TRIM(IF(D18&gt;=JuniorCutoff,"#",""))</f>
        <v>#</v>
      </c>
      <c r="C18" s="17" t="s">
        <v>96</v>
      </c>
      <c r="D18" s="18">
        <v>1981</v>
      </c>
      <c r="E18" s="19">
        <f>ROUND(F18+IF('Men''s Epée'!$A$3=1,G18,0)+LARGE($U18:$AB18,1)+LARGE($U18:$AB18,2),0)</f>
        <v>1100</v>
      </c>
      <c r="F18" s="20"/>
      <c r="G18" s="21"/>
      <c r="H18" s="21">
        <v>11</v>
      </c>
      <c r="I18" s="22">
        <f>IF(OR('Men''s Epée'!$A$3=1,'Men''s Epée'!$U$3=TRUE),IF(OR(H18&gt;=49,ISNUMBER(H18)=FALSE),0,VLOOKUP(H18,PointTable,I$3,TRUE)),0)</f>
        <v>590</v>
      </c>
      <c r="J18" s="21">
        <v>14</v>
      </c>
      <c r="K18" s="22">
        <f>IF(OR('Men''s Epée'!$A$3=1,'Men''s Epée'!$V$3=TRUE),IF(OR(J18&gt;=49,ISNUMBER(J18)=FALSE),0,VLOOKUP(J18,PointTable,K$3,TRUE)),0)</f>
        <v>510</v>
      </c>
      <c r="L18" s="21" t="s">
        <v>8</v>
      </c>
      <c r="M18" s="22">
        <f>IF(OR('Men''s Epée'!$A$3=1,'Men''s Epée'!$W$3=TRUE),IF(OR(L18&gt;=49,ISNUMBER(L18)=FALSE),0,VLOOKUP(L18,PointTable,M$3,TRUE)),0)</f>
        <v>0</v>
      </c>
      <c r="N18" s="21" t="s">
        <v>8</v>
      </c>
      <c r="O18" s="22">
        <f>IF(OR('Men''s Epée'!$A$3=1,'Men''s Epée'!$X$3=TRUE),IF(OR(N18&gt;=49,ISNUMBER(N18)=FALSE),0,VLOOKUP(N18,PointTable,O$3,TRUE)),0)</f>
        <v>0</v>
      </c>
      <c r="P18" s="23"/>
      <c r="Q18" s="23"/>
      <c r="R18" s="23"/>
      <c r="S18" s="24"/>
      <c r="U18" s="25">
        <f t="shared" si="2"/>
        <v>590</v>
      </c>
      <c r="V18" s="25">
        <f t="shared" si="3"/>
        <v>510</v>
      </c>
      <c r="W18" s="25">
        <f t="shared" si="4"/>
        <v>0</v>
      </c>
      <c r="X18" s="25">
        <f t="shared" si="5"/>
        <v>0</v>
      </c>
      <c r="Y18" s="25">
        <f>IF(OR('Men''s Epée'!$A$3=1,P18&gt;0),ABS(P18),0)</f>
        <v>0</v>
      </c>
      <c r="Z18" s="25">
        <f>IF(OR('Men''s Epée'!$A$3=1,Q18&gt;0),ABS(Q18),0)</f>
        <v>0</v>
      </c>
      <c r="AA18" s="25">
        <f>IF(OR('Men''s Epée'!$A$3=1,R18&gt;0),ABS(R18),0)</f>
        <v>0</v>
      </c>
      <c r="AB18" s="25">
        <f>IF(OR('Men''s Epée'!$A$3=1,S18&gt;0),ABS(S18),0)</f>
        <v>0</v>
      </c>
      <c r="AD18" s="12">
        <f>IF('Men''s Epée'!$U$3=TRUE,I18,0)</f>
        <v>0</v>
      </c>
      <c r="AE18" s="12">
        <f>IF('Men''s Epée'!$V$3=TRUE,K18,0)</f>
        <v>0</v>
      </c>
      <c r="AF18" s="12">
        <f>IF('Men''s Epée'!$W$3=TRUE,M18,0)</f>
        <v>0</v>
      </c>
      <c r="AG18" s="12">
        <f>IF('Men''s Epée'!$X$3=TRUE,O18,0)</f>
        <v>0</v>
      </c>
      <c r="AH18" s="26">
        <f t="shared" si="6"/>
        <v>0</v>
      </c>
      <c r="AI18" s="26">
        <f t="shared" si="7"/>
        <v>0</v>
      </c>
      <c r="AJ18" s="26">
        <f t="shared" si="8"/>
        <v>0</v>
      </c>
      <c r="AK18" s="26">
        <f t="shared" si="9"/>
        <v>0</v>
      </c>
      <c r="AL18" s="12">
        <f t="shared" si="10"/>
        <v>0</v>
      </c>
    </row>
    <row r="19" spans="1:38" ht="13.5">
      <c r="A19" s="16" t="str">
        <f t="shared" si="0"/>
        <v>15T</v>
      </c>
      <c r="B19" s="16">
        <f aca="true" t="shared" si="12" ref="B19:B26">TRIM(IF(D19&gt;=JuniorCutoff,"#",""))</f>
      </c>
      <c r="C19" s="17" t="s">
        <v>317</v>
      </c>
      <c r="D19" s="18">
        <v>1965</v>
      </c>
      <c r="E19" s="19">
        <f>ROUND(F19+IF('Men''s Epée'!$A$3=1,G19,0)+LARGE($U19:$AB19,1)+LARGE($U19:$AB19,2),0)</f>
        <v>1100</v>
      </c>
      <c r="F19" s="20"/>
      <c r="G19" s="21"/>
      <c r="H19" s="21">
        <v>23</v>
      </c>
      <c r="I19" s="22">
        <f>IF(OR('Men''s Epée'!$A$3=1,'Men''s Epée'!$U$3=TRUE),IF(OR(H19&gt;=49,ISNUMBER(H19)=FALSE),0,VLOOKUP(H19,PointTable,I$3,TRUE)),0)</f>
        <v>385</v>
      </c>
      <c r="J19" s="21">
        <v>7</v>
      </c>
      <c r="K19" s="22">
        <f>IF(OR('Men''s Epée'!$A$3=1,'Men''s Epée'!$V$3=TRUE),IF(OR(J19&gt;=49,ISNUMBER(J19)=FALSE),0,VLOOKUP(J19,PointTable,K$3,TRUE)),0)</f>
        <v>715</v>
      </c>
      <c r="L19" s="21">
        <v>27</v>
      </c>
      <c r="M19" s="22">
        <f>IF(OR('Men''s Epée'!$A$3=1,'Men''s Epée'!$W$3=TRUE),IF(OR(L19&gt;=49,ISNUMBER(L19)=FALSE),0,VLOOKUP(L19,PointTable,M$3,TRUE)),0)</f>
        <v>305</v>
      </c>
      <c r="N19" s="21">
        <v>32</v>
      </c>
      <c r="O19" s="22">
        <f>IF(OR('Men''s Epée'!$A$3=1,'Men''s Epée'!$X$3=TRUE),IF(OR(N19&gt;=49,ISNUMBER(N19)=FALSE),0,VLOOKUP(N19,PointTable,O$3,TRUE)),0)</f>
        <v>275</v>
      </c>
      <c r="P19" s="23"/>
      <c r="Q19" s="23"/>
      <c r="R19" s="23"/>
      <c r="S19" s="24"/>
      <c r="U19" s="25">
        <f t="shared" si="2"/>
        <v>385</v>
      </c>
      <c r="V19" s="25">
        <f t="shared" si="3"/>
        <v>715</v>
      </c>
      <c r="W19" s="25">
        <f t="shared" si="4"/>
        <v>305</v>
      </c>
      <c r="X19" s="25">
        <f t="shared" si="5"/>
        <v>275</v>
      </c>
      <c r="Y19" s="25">
        <f>IF(OR('Men''s Epée'!$A$3=1,P19&gt;0),ABS(P19),0)</f>
        <v>0</v>
      </c>
      <c r="Z19" s="25">
        <f>IF(OR('Men''s Epée'!$A$3=1,Q19&gt;0),ABS(Q19),0)</f>
        <v>0</v>
      </c>
      <c r="AA19" s="25">
        <f>IF(OR('Men''s Epée'!$A$3=1,R19&gt;0),ABS(R19),0)</f>
        <v>0</v>
      </c>
      <c r="AB19" s="25">
        <f>IF(OR('Men''s Epée'!$A$3=1,S19&gt;0),ABS(S19),0)</f>
        <v>0</v>
      </c>
      <c r="AD19" s="12">
        <f>IF('Men''s Epée'!$U$3=TRUE,I19,0)</f>
        <v>0</v>
      </c>
      <c r="AE19" s="12">
        <f>IF('Men''s Epée'!$V$3=TRUE,K19,0)</f>
        <v>0</v>
      </c>
      <c r="AF19" s="12">
        <f>IF('Men''s Epée'!$W$3=TRUE,M19,0)</f>
        <v>0</v>
      </c>
      <c r="AG19" s="12">
        <f>IF('Men''s Epée'!$X$3=TRUE,O19,0)</f>
        <v>0</v>
      </c>
      <c r="AH19" s="26">
        <f t="shared" si="6"/>
        <v>0</v>
      </c>
      <c r="AI19" s="26">
        <f t="shared" si="7"/>
        <v>0</v>
      </c>
      <c r="AJ19" s="26">
        <f t="shared" si="8"/>
        <v>0</v>
      </c>
      <c r="AK19" s="26">
        <f t="shared" si="9"/>
        <v>0</v>
      </c>
      <c r="AL19" s="12">
        <f t="shared" si="10"/>
        <v>0</v>
      </c>
    </row>
    <row r="20" spans="1:38" ht="13.5">
      <c r="A20" s="16" t="str">
        <f t="shared" si="0"/>
        <v>17</v>
      </c>
      <c r="B20" s="16">
        <f t="shared" si="12"/>
      </c>
      <c r="C20" s="17" t="s">
        <v>98</v>
      </c>
      <c r="D20" s="18">
        <v>1973</v>
      </c>
      <c r="E20" s="19">
        <f>ROUND(F20+IF('Men''s Epée'!$A$3=1,G20,0)+LARGE($U20:$AB20,1)+LARGE($U20:$AB20,2),0)</f>
        <v>1083</v>
      </c>
      <c r="F20" s="20"/>
      <c r="G20" s="21"/>
      <c r="H20" s="21">
        <v>6</v>
      </c>
      <c r="I20" s="22">
        <f>IF(OR('Men''s Epée'!$A$3=1,'Men''s Epée'!$U$3=TRUE),IF(OR(H20&gt;=49,ISNUMBER(H20)=FALSE),0,VLOOKUP(H20,PointTable,I$3,TRUE)),0)</f>
        <v>735</v>
      </c>
      <c r="J20" s="21">
        <v>34</v>
      </c>
      <c r="K20" s="22">
        <f>IF(OR('Men''s Epée'!$A$3=1,'Men''s Epée'!$V$3=TRUE),IF(OR(J20&gt;=49,ISNUMBER(J20)=FALSE),0,VLOOKUP(J20,PointTable,K$3,TRUE)),0)</f>
        <v>270</v>
      </c>
      <c r="L20" s="21">
        <v>32.5</v>
      </c>
      <c r="M20" s="22">
        <f>IF(OR('Men''s Epée'!$A$3=1,'Men''s Epée'!$W$3=TRUE),IF(OR(L20&gt;=49,ISNUMBER(L20)=FALSE),0,VLOOKUP(L20,PointTable,M$3,TRUE)),0)</f>
        <v>277.5</v>
      </c>
      <c r="N20" s="21">
        <v>18</v>
      </c>
      <c r="O20" s="22">
        <f>IF(OR('Men''s Epée'!$A$3=1,'Men''s Epée'!$X$3=TRUE),IF(OR(N20&gt;=49,ISNUMBER(N20)=FALSE),0,VLOOKUP(N20,PointTable,O$3,TRUE)),0)</f>
        <v>348</v>
      </c>
      <c r="P20" s="23"/>
      <c r="Q20" s="23"/>
      <c r="R20" s="23"/>
      <c r="S20" s="24"/>
      <c r="U20" s="25">
        <f t="shared" si="2"/>
        <v>735</v>
      </c>
      <c r="V20" s="25">
        <f t="shared" si="3"/>
        <v>270</v>
      </c>
      <c r="W20" s="25">
        <f t="shared" si="4"/>
        <v>277.5</v>
      </c>
      <c r="X20" s="25">
        <f t="shared" si="5"/>
        <v>348</v>
      </c>
      <c r="Y20" s="25">
        <f>IF(OR('Men''s Epée'!$A$3=1,P20&gt;0),ABS(P20),0)</f>
        <v>0</v>
      </c>
      <c r="Z20" s="25">
        <f>IF(OR('Men''s Epée'!$A$3=1,Q20&gt;0),ABS(Q20),0)</f>
        <v>0</v>
      </c>
      <c r="AA20" s="25">
        <f>IF(OR('Men''s Epée'!$A$3=1,R20&gt;0),ABS(R20),0)</f>
        <v>0</v>
      </c>
      <c r="AB20" s="25">
        <f>IF(OR('Men''s Epée'!$A$3=1,S20&gt;0),ABS(S20),0)</f>
        <v>0</v>
      </c>
      <c r="AD20" s="12">
        <f>IF('Men''s Epée'!$U$3=TRUE,I20,0)</f>
        <v>0</v>
      </c>
      <c r="AE20" s="12">
        <f>IF('Men''s Epée'!$V$3=TRUE,K20,0)</f>
        <v>0</v>
      </c>
      <c r="AF20" s="12">
        <f>IF('Men''s Epée'!$W$3=TRUE,M20,0)</f>
        <v>0</v>
      </c>
      <c r="AG20" s="12">
        <f>IF('Men''s Epée'!$X$3=TRUE,O20,0)</f>
        <v>0</v>
      </c>
      <c r="AH20" s="26">
        <f t="shared" si="6"/>
        <v>0</v>
      </c>
      <c r="AI20" s="26">
        <f t="shared" si="7"/>
        <v>0</v>
      </c>
      <c r="AJ20" s="26">
        <f t="shared" si="8"/>
        <v>0</v>
      </c>
      <c r="AK20" s="26">
        <f t="shared" si="9"/>
        <v>0</v>
      </c>
      <c r="AL20" s="12">
        <f t="shared" si="10"/>
        <v>0</v>
      </c>
    </row>
    <row r="21" spans="1:38" ht="13.5">
      <c r="A21" s="16" t="str">
        <f t="shared" si="0"/>
        <v>18</v>
      </c>
      <c r="B21" s="16">
        <f t="shared" si="12"/>
      </c>
      <c r="C21" s="39" t="s">
        <v>216</v>
      </c>
      <c r="D21" s="36">
        <v>1970</v>
      </c>
      <c r="E21" s="19">
        <f>ROUND(F21+IF('Men''s Epée'!$A$3=1,G21,0)+LARGE($U21:$AB21,1)+LARGE($U21:$AB21,2),0)</f>
        <v>1070</v>
      </c>
      <c r="F21" s="20"/>
      <c r="G21" s="21"/>
      <c r="H21" s="21">
        <v>35</v>
      </c>
      <c r="I21" s="22">
        <f>IF(OR('Men''s Epée'!$A$3=1,'Men''s Epée'!$U$3=TRUE),IF(OR(H21&gt;=49,ISNUMBER(H21)=FALSE),0,VLOOKUP(H21,PointTable,I$3,TRUE)),0)</f>
        <v>265</v>
      </c>
      <c r="J21" s="21">
        <v>12</v>
      </c>
      <c r="K21" s="22">
        <f>IF(OR('Men''s Epée'!$A$3=1,'Men''s Epée'!$V$3=TRUE),IF(OR(J21&gt;=49,ISNUMBER(J21)=FALSE),0,VLOOKUP(J21,PointTable,K$3,TRUE)),0)</f>
        <v>575</v>
      </c>
      <c r="L21" s="21">
        <v>15</v>
      </c>
      <c r="M21" s="22">
        <f>IF(OR('Men''s Epée'!$A$3=1,'Men''s Epée'!$W$3=TRUE),IF(OR(L21&gt;=49,ISNUMBER(L21)=FALSE),0,VLOOKUP(L21,PointTable,M$3,TRUE)),0)</f>
        <v>495</v>
      </c>
      <c r="N21" s="21" t="s">
        <v>8</v>
      </c>
      <c r="O21" s="22">
        <f>IF(OR('Men''s Epée'!$A$3=1,'Men''s Epée'!$X$3=TRUE),IF(OR(N21&gt;=49,ISNUMBER(N21)=FALSE),0,VLOOKUP(N21,PointTable,O$3,TRUE)),0)</f>
        <v>0</v>
      </c>
      <c r="P21" s="23"/>
      <c r="Q21" s="23"/>
      <c r="R21" s="23"/>
      <c r="S21" s="24"/>
      <c r="U21" s="25">
        <f t="shared" si="2"/>
        <v>265</v>
      </c>
      <c r="V21" s="25">
        <f t="shared" si="3"/>
        <v>575</v>
      </c>
      <c r="W21" s="25">
        <f t="shared" si="4"/>
        <v>495</v>
      </c>
      <c r="X21" s="25">
        <f t="shared" si="5"/>
        <v>0</v>
      </c>
      <c r="Y21" s="25">
        <f>IF(OR('Men''s Epée'!$A$3=1,P21&gt;0),ABS(P21),0)</f>
        <v>0</v>
      </c>
      <c r="Z21" s="25">
        <f>IF(OR('Men''s Epée'!$A$3=1,Q21&gt;0),ABS(Q21),0)</f>
        <v>0</v>
      </c>
      <c r="AA21" s="25">
        <f>IF(OR('Men''s Epée'!$A$3=1,R21&gt;0),ABS(R21),0)</f>
        <v>0</v>
      </c>
      <c r="AB21" s="25">
        <f>IF(OR('Men''s Epée'!$A$3=1,S21&gt;0),ABS(S21),0)</f>
        <v>0</v>
      </c>
      <c r="AD21" s="12">
        <f>IF('Men''s Epée'!$U$3=TRUE,I21,0)</f>
        <v>0</v>
      </c>
      <c r="AE21" s="12">
        <f>IF('Men''s Epée'!$V$3=TRUE,K21,0)</f>
        <v>0</v>
      </c>
      <c r="AF21" s="12">
        <f>IF('Men''s Epée'!$W$3=TRUE,M21,0)</f>
        <v>0</v>
      </c>
      <c r="AG21" s="12">
        <f>IF('Men''s Epée'!$X$3=TRUE,O21,0)</f>
        <v>0</v>
      </c>
      <c r="AH21" s="26">
        <f t="shared" si="6"/>
        <v>0</v>
      </c>
      <c r="AI21" s="26">
        <f t="shared" si="7"/>
        <v>0</v>
      </c>
      <c r="AJ21" s="26">
        <f t="shared" si="8"/>
        <v>0</v>
      </c>
      <c r="AK21" s="26">
        <f t="shared" si="9"/>
        <v>0</v>
      </c>
      <c r="AL21" s="12">
        <f t="shared" si="10"/>
        <v>0</v>
      </c>
    </row>
    <row r="22" spans="1:38" ht="13.5">
      <c r="A22" s="16" t="str">
        <f t="shared" si="0"/>
        <v>19</v>
      </c>
      <c r="B22" s="16">
        <f t="shared" si="12"/>
      </c>
      <c r="C22" s="17" t="s">
        <v>105</v>
      </c>
      <c r="D22" s="18">
        <v>1979</v>
      </c>
      <c r="E22" s="19">
        <f>ROUND(F22+IF('Men''s Epée'!$A$3=1,G22,0)+LARGE($U22:$AB22,1)+LARGE($U22:$AB22,2),0)</f>
        <v>1050</v>
      </c>
      <c r="F22" s="20"/>
      <c r="G22" s="21"/>
      <c r="H22" s="21">
        <v>13</v>
      </c>
      <c r="I22" s="22">
        <f>IF(OR('Men''s Epée'!$A$3=1,'Men''s Epée'!$U$3=TRUE),IF(OR(H22&gt;=49,ISNUMBER(H22)=FALSE),0,VLOOKUP(H22,PointTable,I$3,TRUE)),0)</f>
        <v>525</v>
      </c>
      <c r="J22" s="21">
        <v>44.5</v>
      </c>
      <c r="K22" s="22">
        <f>IF(OR('Men''s Epée'!$A$3=1,'Men''s Epée'!$V$3=TRUE),IF(OR(J22&gt;=49,ISNUMBER(J22)=FALSE),0,VLOOKUP(J22,PointTable,K$3,TRUE)),0)</f>
        <v>217.5</v>
      </c>
      <c r="L22" s="21">
        <v>13</v>
      </c>
      <c r="M22" s="22">
        <f>IF(OR('Men''s Epée'!$A$3=1,'Men''s Epée'!$W$3=TRUE),IF(OR(L22&gt;=49,ISNUMBER(L22)=FALSE),0,VLOOKUP(L22,PointTable,M$3,TRUE)),0)</f>
        <v>525</v>
      </c>
      <c r="N22" s="21" t="s">
        <v>8</v>
      </c>
      <c r="O22" s="22">
        <f>IF(OR('Men''s Epée'!$A$3=1,'Men''s Epée'!$X$3=TRUE),IF(OR(N22&gt;=49,ISNUMBER(N22)=FALSE),0,VLOOKUP(N22,PointTable,O$3,TRUE)),0)</f>
        <v>0</v>
      </c>
      <c r="P22" s="23"/>
      <c r="Q22" s="23"/>
      <c r="R22" s="23"/>
      <c r="S22" s="24"/>
      <c r="U22" s="25">
        <f t="shared" si="2"/>
        <v>525</v>
      </c>
      <c r="V22" s="25">
        <f t="shared" si="3"/>
        <v>217.5</v>
      </c>
      <c r="W22" s="25">
        <f t="shared" si="4"/>
        <v>525</v>
      </c>
      <c r="X22" s="25">
        <f t="shared" si="5"/>
        <v>0</v>
      </c>
      <c r="Y22" s="25">
        <f>IF(OR('Men''s Epée'!$A$3=1,P22&gt;0),ABS(P22),0)</f>
        <v>0</v>
      </c>
      <c r="Z22" s="25">
        <f>IF(OR('Men''s Epée'!$A$3=1,Q22&gt;0),ABS(Q22),0)</f>
        <v>0</v>
      </c>
      <c r="AA22" s="25">
        <f>IF(OR('Men''s Epée'!$A$3=1,R22&gt;0),ABS(R22),0)</f>
        <v>0</v>
      </c>
      <c r="AB22" s="25">
        <f>IF(OR('Men''s Epée'!$A$3=1,S22&gt;0),ABS(S22),0)</f>
        <v>0</v>
      </c>
      <c r="AD22" s="12">
        <f>IF('Men''s Epée'!$U$3=TRUE,I22,0)</f>
        <v>0</v>
      </c>
      <c r="AE22" s="12">
        <f>IF('Men''s Epée'!$V$3=TRUE,K22,0)</f>
        <v>0</v>
      </c>
      <c r="AF22" s="12">
        <f>IF('Men''s Epée'!$W$3=TRUE,M22,0)</f>
        <v>0</v>
      </c>
      <c r="AG22" s="12">
        <f>IF('Men''s Epée'!$X$3=TRUE,O22,0)</f>
        <v>0</v>
      </c>
      <c r="AH22" s="26">
        <f t="shared" si="6"/>
        <v>0</v>
      </c>
      <c r="AI22" s="26">
        <f t="shared" si="7"/>
        <v>0</v>
      </c>
      <c r="AJ22" s="26">
        <f t="shared" si="8"/>
        <v>0</v>
      </c>
      <c r="AK22" s="26">
        <f t="shared" si="9"/>
        <v>0</v>
      </c>
      <c r="AL22" s="12">
        <f t="shared" si="10"/>
        <v>0</v>
      </c>
    </row>
    <row r="23" spans="1:38" ht="13.5">
      <c r="A23" s="16" t="str">
        <f t="shared" si="0"/>
        <v>20</v>
      </c>
      <c r="B23" s="16" t="str">
        <f t="shared" si="12"/>
        <v>#</v>
      </c>
      <c r="C23" s="17" t="s">
        <v>264</v>
      </c>
      <c r="D23" s="18">
        <v>1982</v>
      </c>
      <c r="E23" s="19">
        <f>ROUND(F23+IF('Men''s Epée'!$A$3=1,G23,0)+LARGE($U23:$AB23,1)+LARGE($U23:$AB23,2),0)</f>
        <v>1005</v>
      </c>
      <c r="F23" s="20"/>
      <c r="G23" s="21"/>
      <c r="H23" s="21">
        <v>26</v>
      </c>
      <c r="I23" s="22">
        <f>IF(OR('Men''s Epée'!$A$3=1,'Men''s Epée'!$U$3=TRUE),IF(OR(H23&gt;=49,ISNUMBER(H23)=FALSE),0,VLOOKUP(H23,PointTable,I$3,TRUE)),0)</f>
        <v>310</v>
      </c>
      <c r="J23" s="21" t="s">
        <v>8</v>
      </c>
      <c r="K23" s="22">
        <f>IF(OR('Men''s Epée'!$A$3=1,'Men''s Epée'!$V$3=TRUE),IF(OR(J23&gt;=49,ISNUMBER(J23)=FALSE),0,VLOOKUP(J23,PointTable,K$3,TRUE)),0)</f>
        <v>0</v>
      </c>
      <c r="L23" s="21" t="s">
        <v>8</v>
      </c>
      <c r="M23" s="22">
        <f>IF(OR('Men''s Epée'!$A$3=1,'Men''s Epée'!$W$3=TRUE),IF(OR(L23&gt;=49,ISNUMBER(L23)=FALSE),0,VLOOKUP(L23,PointTable,M$3,TRUE)),0)</f>
        <v>0</v>
      </c>
      <c r="N23" s="21">
        <v>6</v>
      </c>
      <c r="O23" s="22">
        <f>IF(OR('Men''s Epée'!$A$3=1,'Men''s Epée'!$X$3=TRUE),IF(OR(N23&gt;=49,ISNUMBER(N23)=FALSE),0,VLOOKUP(N23,PointTable,O$3,TRUE)),0)</f>
        <v>695</v>
      </c>
      <c r="P23" s="23"/>
      <c r="Q23" s="23"/>
      <c r="R23" s="23"/>
      <c r="S23" s="24"/>
      <c r="U23" s="25">
        <f t="shared" si="2"/>
        <v>310</v>
      </c>
      <c r="V23" s="25">
        <f t="shared" si="3"/>
        <v>0</v>
      </c>
      <c r="W23" s="25">
        <f t="shared" si="4"/>
        <v>0</v>
      </c>
      <c r="X23" s="25">
        <f t="shared" si="5"/>
        <v>695</v>
      </c>
      <c r="Y23" s="25">
        <f>IF(OR('Men''s Epée'!$A$3=1,P23&gt;0),ABS(P23),0)</f>
        <v>0</v>
      </c>
      <c r="Z23" s="25">
        <f>IF(OR('Men''s Epée'!$A$3=1,Q23&gt;0),ABS(Q23),0)</f>
        <v>0</v>
      </c>
      <c r="AA23" s="25">
        <f>IF(OR('Men''s Epée'!$A$3=1,R23&gt;0),ABS(R23),0)</f>
        <v>0</v>
      </c>
      <c r="AB23" s="25">
        <f>IF(OR('Men''s Epée'!$A$3=1,S23&gt;0),ABS(S23),0)</f>
        <v>0</v>
      </c>
      <c r="AD23" s="12">
        <f>IF('Men''s Epée'!$U$3=TRUE,I23,0)</f>
        <v>0</v>
      </c>
      <c r="AE23" s="12">
        <f>IF('Men''s Epée'!$V$3=TRUE,K23,0)</f>
        <v>0</v>
      </c>
      <c r="AF23" s="12">
        <f>IF('Men''s Epée'!$W$3=TRUE,M23,0)</f>
        <v>0</v>
      </c>
      <c r="AG23" s="12">
        <f>IF('Men''s Epée'!$X$3=TRUE,O23,0)</f>
        <v>0</v>
      </c>
      <c r="AH23" s="26">
        <f t="shared" si="6"/>
        <v>0</v>
      </c>
      <c r="AI23" s="26">
        <f t="shared" si="7"/>
        <v>0</v>
      </c>
      <c r="AJ23" s="26">
        <f t="shared" si="8"/>
        <v>0</v>
      </c>
      <c r="AK23" s="26">
        <f t="shared" si="9"/>
        <v>0</v>
      </c>
      <c r="AL23" s="12">
        <f t="shared" si="10"/>
        <v>0</v>
      </c>
    </row>
    <row r="24" spans="1:38" ht="13.5">
      <c r="A24" s="16" t="str">
        <f t="shared" si="0"/>
        <v>21</v>
      </c>
      <c r="B24" s="16">
        <f t="shared" si="12"/>
      </c>
      <c r="C24" s="17" t="s">
        <v>185</v>
      </c>
      <c r="D24" s="18">
        <v>1980</v>
      </c>
      <c r="E24" s="19">
        <f>ROUND(F24+IF('Men''s Epée'!$A$3=1,G24,0)+LARGE($U24:$AB24,1)+LARGE($U24:$AB24,2),0)</f>
        <v>966</v>
      </c>
      <c r="F24" s="20"/>
      <c r="G24" s="21"/>
      <c r="H24" s="21">
        <v>40</v>
      </c>
      <c r="I24" s="22">
        <f>IF(OR('Men''s Epée'!$A$3=1,'Men''s Epée'!$U$3=TRUE),IF(OR(H24&gt;=49,ISNUMBER(H24)=FALSE),0,VLOOKUP(H24,PointTable,I$3,TRUE)),0)</f>
        <v>240</v>
      </c>
      <c r="J24" s="21" t="s">
        <v>8</v>
      </c>
      <c r="K24" s="22">
        <f>IF(OR('Men''s Epée'!$A$3=1,'Men''s Epée'!$V$3=TRUE),IF(OR(J24&gt;=49,ISNUMBER(J24)=FALSE),0,VLOOKUP(J24,PointTable,K$3,TRUE)),0)</f>
        <v>0</v>
      </c>
      <c r="L24" s="21">
        <v>9</v>
      </c>
      <c r="M24" s="22">
        <f>IF(OR('Men''s Epée'!$A$3=1,'Men''s Epée'!$W$3=TRUE),IF(OR(L24&gt;=49,ISNUMBER(L24)=FALSE),0,VLOOKUP(L24,PointTable,M$3,TRUE)),0)</f>
        <v>620</v>
      </c>
      <c r="N24" s="21">
        <v>19</v>
      </c>
      <c r="O24" s="22">
        <f>IF(OR('Men''s Epée'!$A$3=1,'Men''s Epée'!$X$3=TRUE),IF(OR(N24&gt;=49,ISNUMBER(N24)=FALSE),0,VLOOKUP(N24,PointTable,O$3,TRUE)),0)</f>
        <v>346</v>
      </c>
      <c r="P24" s="23"/>
      <c r="Q24" s="23"/>
      <c r="R24" s="23"/>
      <c r="S24" s="24"/>
      <c r="U24" s="25">
        <f t="shared" si="2"/>
        <v>240</v>
      </c>
      <c r="V24" s="25">
        <f t="shared" si="3"/>
        <v>0</v>
      </c>
      <c r="W24" s="25">
        <f t="shared" si="4"/>
        <v>620</v>
      </c>
      <c r="X24" s="25">
        <f t="shared" si="5"/>
        <v>346</v>
      </c>
      <c r="Y24" s="25">
        <f>IF(OR('Men''s Epée'!$A$3=1,P24&gt;0),ABS(P24),0)</f>
        <v>0</v>
      </c>
      <c r="Z24" s="25">
        <f>IF(OR('Men''s Epée'!$A$3=1,Q24&gt;0),ABS(Q24),0)</f>
        <v>0</v>
      </c>
      <c r="AA24" s="25">
        <f>IF(OR('Men''s Epée'!$A$3=1,R24&gt;0),ABS(R24),0)</f>
        <v>0</v>
      </c>
      <c r="AB24" s="25">
        <f>IF(OR('Men''s Epée'!$A$3=1,S24&gt;0),ABS(S24),0)</f>
        <v>0</v>
      </c>
      <c r="AD24" s="12">
        <f>IF('Men''s Epée'!$U$3=TRUE,I24,0)</f>
        <v>0</v>
      </c>
      <c r="AE24" s="12">
        <f>IF('Men''s Epée'!$V$3=TRUE,K24,0)</f>
        <v>0</v>
      </c>
      <c r="AF24" s="12">
        <f>IF('Men''s Epée'!$W$3=TRUE,M24,0)</f>
        <v>0</v>
      </c>
      <c r="AG24" s="12">
        <f>IF('Men''s Epée'!$X$3=TRUE,O24,0)</f>
        <v>0</v>
      </c>
      <c r="AH24" s="26">
        <f t="shared" si="6"/>
        <v>0</v>
      </c>
      <c r="AI24" s="26">
        <f t="shared" si="7"/>
        <v>0</v>
      </c>
      <c r="AJ24" s="26">
        <f t="shared" si="8"/>
        <v>0</v>
      </c>
      <c r="AK24" s="26">
        <f t="shared" si="9"/>
        <v>0</v>
      </c>
      <c r="AL24" s="12">
        <f t="shared" si="10"/>
        <v>0</v>
      </c>
    </row>
    <row r="25" spans="1:38" ht="13.5">
      <c r="A25" s="16" t="str">
        <f t="shared" si="0"/>
        <v>22</v>
      </c>
      <c r="B25" s="16">
        <f t="shared" si="12"/>
      </c>
      <c r="C25" s="17" t="s">
        <v>95</v>
      </c>
      <c r="D25" s="18">
        <v>1949</v>
      </c>
      <c r="E25" s="19">
        <f>ROUND(F25+IF('Men''s Epée'!$A$3=1,G25,0)+LARGE($U25:$AB25,1)+LARGE($U25:$AB25,2),0)</f>
        <v>935</v>
      </c>
      <c r="F25" s="20"/>
      <c r="G25" s="21"/>
      <c r="H25" s="21">
        <v>20</v>
      </c>
      <c r="I25" s="22">
        <f>IF(OR('Men''s Epée'!$A$3=1,'Men''s Epée'!$U$3=TRUE),IF(OR(H25&gt;=49,ISNUMBER(H25)=FALSE),0,VLOOKUP(H25,PointTable,I$3,TRUE)),0)</f>
        <v>400</v>
      </c>
      <c r="J25" s="21">
        <v>38</v>
      </c>
      <c r="K25" s="22">
        <f>IF(OR('Men''s Epée'!$A$3=1,'Men''s Epée'!$V$3=TRUE),IF(OR(J25&gt;=49,ISNUMBER(J25)=FALSE),0,VLOOKUP(J25,PointTable,K$3,TRUE)),0)</f>
        <v>250</v>
      </c>
      <c r="L25" s="21">
        <v>36</v>
      </c>
      <c r="M25" s="22">
        <f>IF(OR('Men''s Epée'!$A$3=1,'Men''s Epée'!$W$3=TRUE),IF(OR(L25&gt;=49,ISNUMBER(L25)=FALSE),0,VLOOKUP(L25,PointTable,M$3,TRUE)),0)</f>
        <v>260</v>
      </c>
      <c r="N25" s="21">
        <v>9</v>
      </c>
      <c r="O25" s="22">
        <f>IF(OR('Men''s Epée'!$A$3=1,'Men''s Epée'!$X$3=TRUE),IF(OR(N25&gt;=49,ISNUMBER(N25)=FALSE),0,VLOOKUP(N25,PointTable,O$3,TRUE)),0)</f>
        <v>535</v>
      </c>
      <c r="P25" s="23"/>
      <c r="Q25" s="23"/>
      <c r="R25" s="23"/>
      <c r="S25" s="24"/>
      <c r="U25" s="25">
        <f t="shared" si="2"/>
        <v>400</v>
      </c>
      <c r="V25" s="25">
        <f t="shared" si="3"/>
        <v>250</v>
      </c>
      <c r="W25" s="25">
        <f t="shared" si="4"/>
        <v>260</v>
      </c>
      <c r="X25" s="25">
        <f t="shared" si="5"/>
        <v>535</v>
      </c>
      <c r="Y25" s="25">
        <f>IF(OR('Men''s Epée'!$A$3=1,P25&gt;0),ABS(P25),0)</f>
        <v>0</v>
      </c>
      <c r="Z25" s="25">
        <f>IF(OR('Men''s Epée'!$A$3=1,Q25&gt;0),ABS(Q25),0)</f>
        <v>0</v>
      </c>
      <c r="AA25" s="25">
        <f>IF(OR('Men''s Epée'!$A$3=1,R25&gt;0),ABS(R25),0)</f>
        <v>0</v>
      </c>
      <c r="AB25" s="25">
        <f>IF(OR('Men''s Epée'!$A$3=1,S25&gt;0),ABS(S25),0)</f>
        <v>0</v>
      </c>
      <c r="AD25" s="12">
        <f>IF('Men''s Epée'!$U$3=TRUE,I25,0)</f>
        <v>0</v>
      </c>
      <c r="AE25" s="12">
        <f>IF('Men''s Epée'!$V$3=TRUE,K25,0)</f>
        <v>0</v>
      </c>
      <c r="AF25" s="12">
        <f>IF('Men''s Epée'!$W$3=TRUE,M25,0)</f>
        <v>0</v>
      </c>
      <c r="AG25" s="12">
        <f>IF('Men''s Epée'!$X$3=TRUE,O25,0)</f>
        <v>0</v>
      </c>
      <c r="AH25" s="26">
        <f t="shared" si="6"/>
        <v>0</v>
      </c>
      <c r="AI25" s="26">
        <f t="shared" si="7"/>
        <v>0</v>
      </c>
      <c r="AJ25" s="26">
        <f t="shared" si="8"/>
        <v>0</v>
      </c>
      <c r="AK25" s="26">
        <f t="shared" si="9"/>
        <v>0</v>
      </c>
      <c r="AL25" s="12">
        <f t="shared" si="10"/>
        <v>0</v>
      </c>
    </row>
    <row r="26" spans="1:38" ht="13.5">
      <c r="A26" s="16" t="str">
        <f t="shared" si="0"/>
        <v>23</v>
      </c>
      <c r="B26" s="16" t="str">
        <f t="shared" si="12"/>
        <v>#</v>
      </c>
      <c r="C26" s="17" t="s">
        <v>110</v>
      </c>
      <c r="D26" s="18">
        <v>1982</v>
      </c>
      <c r="E26" s="19">
        <f>ROUND(F26+IF('Men''s Epée'!$A$3=1,G26,0)+LARGE($U26:$AB26,1)+LARGE($U26:$AB26,2),0)</f>
        <v>887</v>
      </c>
      <c r="F26" s="20"/>
      <c r="G26" s="21"/>
      <c r="H26" s="21">
        <v>28</v>
      </c>
      <c r="I26" s="22">
        <f>IF(OR('Men''s Epée'!$A$3=1,'Men''s Epée'!$U$3=TRUE),IF(OR(H26&gt;=49,ISNUMBER(H26)=FALSE),0,VLOOKUP(H26,PointTable,I$3,TRUE)),0)</f>
        <v>300</v>
      </c>
      <c r="J26" s="21" t="s">
        <v>8</v>
      </c>
      <c r="K26" s="22">
        <f>IF(OR('Men''s Epée'!$A$3=1,'Men''s Epée'!$V$3=TRUE),IF(OR(J26&gt;=49,ISNUMBER(J26)=FALSE),0,VLOOKUP(J26,PointTable,K$3,TRUE)),0)</f>
        <v>0</v>
      </c>
      <c r="L26" s="21">
        <v>23</v>
      </c>
      <c r="M26" s="22">
        <f>IF(OR('Men''s Epée'!$A$3=1,'Men''s Epée'!$W$3=TRUE),IF(OR(L26&gt;=49,ISNUMBER(L26)=FALSE),0,VLOOKUP(L26,PointTable,M$3,TRUE)),0)</f>
        <v>385</v>
      </c>
      <c r="N26" s="21">
        <v>15</v>
      </c>
      <c r="O26" s="22">
        <f>IF(OR('Men''s Epée'!$A$3=1,'Men''s Epée'!$X$3=TRUE),IF(OR(N26&gt;=49,ISNUMBER(N26)=FALSE),0,VLOOKUP(N26,PointTable,O$3,TRUE)),0)</f>
        <v>502</v>
      </c>
      <c r="P26" s="23"/>
      <c r="Q26" s="23"/>
      <c r="R26" s="23"/>
      <c r="S26" s="24"/>
      <c r="U26" s="25">
        <f t="shared" si="2"/>
        <v>300</v>
      </c>
      <c r="V26" s="25">
        <f t="shared" si="3"/>
        <v>0</v>
      </c>
      <c r="W26" s="25">
        <f t="shared" si="4"/>
        <v>385</v>
      </c>
      <c r="X26" s="25">
        <f t="shared" si="5"/>
        <v>502</v>
      </c>
      <c r="Y26" s="25">
        <f>IF(OR('Men''s Epée'!$A$3=1,P26&gt;0),ABS(P26),0)</f>
        <v>0</v>
      </c>
      <c r="Z26" s="25">
        <f>IF(OR('Men''s Epée'!$A$3=1,Q26&gt;0),ABS(Q26),0)</f>
        <v>0</v>
      </c>
      <c r="AA26" s="25">
        <f>IF(OR('Men''s Epée'!$A$3=1,R26&gt;0),ABS(R26),0)</f>
        <v>0</v>
      </c>
      <c r="AB26" s="25">
        <f>IF(OR('Men''s Epée'!$A$3=1,S26&gt;0),ABS(S26),0)</f>
        <v>0</v>
      </c>
      <c r="AD26" s="12">
        <f>IF('Men''s Epée'!$U$3=TRUE,I26,0)</f>
        <v>0</v>
      </c>
      <c r="AE26" s="12">
        <f>IF('Men''s Epée'!$V$3=TRUE,K26,0)</f>
        <v>0</v>
      </c>
      <c r="AF26" s="12">
        <f>IF('Men''s Epée'!$W$3=TRUE,M26,0)</f>
        <v>0</v>
      </c>
      <c r="AG26" s="12">
        <f>IF('Men''s Epée'!$X$3=TRUE,O26,0)</f>
        <v>0</v>
      </c>
      <c r="AH26" s="26">
        <f t="shared" si="6"/>
        <v>0</v>
      </c>
      <c r="AI26" s="26">
        <f t="shared" si="7"/>
        <v>0</v>
      </c>
      <c r="AJ26" s="26">
        <f t="shared" si="8"/>
        <v>0</v>
      </c>
      <c r="AK26" s="26">
        <f t="shared" si="9"/>
        <v>0</v>
      </c>
      <c r="AL26" s="12">
        <f t="shared" si="10"/>
        <v>0</v>
      </c>
    </row>
    <row r="27" spans="1:38" ht="13.5">
      <c r="A27" s="16" t="str">
        <f t="shared" si="0"/>
        <v>24</v>
      </c>
      <c r="B27" s="16" t="str">
        <f t="shared" si="11"/>
        <v>#</v>
      </c>
      <c r="C27" s="17" t="s">
        <v>194</v>
      </c>
      <c r="D27" s="18">
        <v>1984</v>
      </c>
      <c r="E27" s="19">
        <f>ROUND(F27+IF('Men''s Epée'!$A$3=1,G27,0)+LARGE($U27:$AB27,1)+LARGE($U27:$AB27,2),0)</f>
        <v>860</v>
      </c>
      <c r="F27" s="20"/>
      <c r="G27" s="21"/>
      <c r="H27" s="21" t="s">
        <v>8</v>
      </c>
      <c r="I27" s="22">
        <f>IF(OR('Men''s Epée'!$A$3=1,'Men''s Epée'!$U$3=TRUE),IF(OR(H27&gt;=49,ISNUMBER(H27)=FALSE),0,VLOOKUP(H27,PointTable,I$3,TRUE)),0)</f>
        <v>0</v>
      </c>
      <c r="J27" s="21">
        <v>24</v>
      </c>
      <c r="K27" s="22">
        <f>IF(OR('Men''s Epée'!$A$3=1,'Men''s Epée'!$V$3=TRUE),IF(OR(J27&gt;=49,ISNUMBER(J27)=FALSE),0,VLOOKUP(J27,PointTable,K$3,TRUE)),0)</f>
        <v>380</v>
      </c>
      <c r="L27" s="21">
        <v>16</v>
      </c>
      <c r="M27" s="22">
        <f>IF(OR('Men''s Epée'!$A$3=1,'Men''s Epée'!$W$3=TRUE),IF(OR(L27&gt;=49,ISNUMBER(L27)=FALSE),0,VLOOKUP(L27,PointTable,M$3,TRUE)),0)</f>
        <v>480</v>
      </c>
      <c r="N27" s="21" t="s">
        <v>8</v>
      </c>
      <c r="O27" s="22">
        <f>IF(OR('Men''s Epée'!$A$3=1,'Men''s Epée'!$X$3=TRUE),IF(OR(N27&gt;=49,ISNUMBER(N27)=FALSE),0,VLOOKUP(N27,PointTable,O$3,TRUE)),0)</f>
        <v>0</v>
      </c>
      <c r="P27" s="23"/>
      <c r="Q27" s="23"/>
      <c r="R27" s="23"/>
      <c r="S27" s="24"/>
      <c r="U27" s="25">
        <f>I27</f>
        <v>0</v>
      </c>
      <c r="V27" s="25">
        <f>K27</f>
        <v>380</v>
      </c>
      <c r="W27" s="25">
        <f>M27</f>
        <v>480</v>
      </c>
      <c r="X27" s="25">
        <f>O27</f>
        <v>0</v>
      </c>
      <c r="Y27" s="25">
        <f>IF(OR('Men''s Epée'!$A$3=1,P27&gt;0),ABS(P27),0)</f>
        <v>0</v>
      </c>
      <c r="Z27" s="25">
        <f>IF(OR('Men''s Epée'!$A$3=1,Q27&gt;0),ABS(Q27),0)</f>
        <v>0</v>
      </c>
      <c r="AA27" s="25">
        <f>IF(OR('Men''s Epée'!$A$3=1,R27&gt;0),ABS(R27),0)</f>
        <v>0</v>
      </c>
      <c r="AB27" s="25">
        <f>IF(OR('Men''s Epée'!$A$3=1,S27&gt;0),ABS(S27),0)</f>
        <v>0</v>
      </c>
      <c r="AD27" s="12">
        <f>IF('Men''s Epée'!$U$3=TRUE,I27,0)</f>
        <v>0</v>
      </c>
      <c r="AE27" s="12">
        <f>IF('Men''s Epée'!$V$3=TRUE,K27,0)</f>
        <v>0</v>
      </c>
      <c r="AF27" s="12">
        <f>IF('Men''s Epée'!$W$3=TRUE,M27,0)</f>
        <v>0</v>
      </c>
      <c r="AG27" s="12">
        <f>IF('Men''s Epée'!$X$3=TRUE,O27,0)</f>
        <v>0</v>
      </c>
      <c r="AH27" s="26">
        <f t="shared" si="6"/>
        <v>0</v>
      </c>
      <c r="AI27" s="26">
        <f t="shared" si="7"/>
        <v>0</v>
      </c>
      <c r="AJ27" s="26">
        <f t="shared" si="8"/>
        <v>0</v>
      </c>
      <c r="AK27" s="26">
        <f t="shared" si="9"/>
        <v>0</v>
      </c>
      <c r="AL27" s="12">
        <f>LARGE(AD27:AK27,1)+LARGE(AD27:AK27,2)+F27</f>
        <v>0</v>
      </c>
    </row>
    <row r="28" spans="1:38" ht="13.5">
      <c r="A28" s="16" t="str">
        <f t="shared" si="0"/>
        <v>25</v>
      </c>
      <c r="B28" s="16">
        <f aca="true" t="shared" si="13" ref="B28:B39">TRIM(IF(D28&gt;=JuniorCutoff,"#",""))</f>
      </c>
      <c r="C28" s="17" t="s">
        <v>114</v>
      </c>
      <c r="D28" s="36">
        <v>1971</v>
      </c>
      <c r="E28" s="19">
        <f>ROUND(F28+IF('Men''s Epée'!$A$3=1,G28,0)+LARGE($U28:$AB28,1)+LARGE($U28:$AB28,2),0)</f>
        <v>848</v>
      </c>
      <c r="F28" s="20"/>
      <c r="G28" s="21"/>
      <c r="H28" s="21">
        <v>25</v>
      </c>
      <c r="I28" s="22">
        <f>IF(OR('Men''s Epée'!$A$3=1,'Men''s Epée'!$U$3=TRUE),IF(OR(H28&gt;=49,ISNUMBER(H28)=FALSE),0,VLOOKUP(H28,PointTable,I$3,TRUE)),0)</f>
        <v>315</v>
      </c>
      <c r="J28" s="21">
        <v>43</v>
      </c>
      <c r="K28" s="22">
        <f>IF(OR('Men''s Epée'!$A$3=1,'Men''s Epée'!$V$3=TRUE),IF(OR(J28&gt;=49,ISNUMBER(J28)=FALSE),0,VLOOKUP(J28,PointTable,K$3,TRUE)),0)</f>
        <v>225</v>
      </c>
      <c r="L28" s="21" t="s">
        <v>8</v>
      </c>
      <c r="M28" s="22">
        <f>IF(OR('Men''s Epée'!$A$3=1,'Men''s Epée'!$W$3=TRUE),IF(OR(L28&gt;=49,ISNUMBER(L28)=FALSE),0,VLOOKUP(L28,PointTable,M$3,TRUE)),0)</f>
        <v>0</v>
      </c>
      <c r="N28" s="21">
        <v>10</v>
      </c>
      <c r="O28" s="22">
        <f>IF(OR('Men''s Epée'!$A$3=1,'Men''s Epée'!$X$3=TRUE),IF(OR(N28&gt;=49,ISNUMBER(N28)=FALSE),0,VLOOKUP(N28,PointTable,O$3,TRUE)),0)</f>
        <v>533</v>
      </c>
      <c r="P28" s="23"/>
      <c r="Q28" s="23"/>
      <c r="R28" s="23"/>
      <c r="S28" s="24"/>
      <c r="U28" s="25">
        <f aca="true" t="shared" si="14" ref="U28:U35">I28</f>
        <v>315</v>
      </c>
      <c r="V28" s="25">
        <f aca="true" t="shared" si="15" ref="V28:V35">K28</f>
        <v>225</v>
      </c>
      <c r="W28" s="25">
        <f aca="true" t="shared" si="16" ref="W28:W35">M28</f>
        <v>0</v>
      </c>
      <c r="X28" s="25">
        <f aca="true" t="shared" si="17" ref="X28:X35">O28</f>
        <v>533</v>
      </c>
      <c r="Y28" s="25">
        <f>IF(OR('Men''s Epée'!$A$3=1,P28&gt;0),ABS(P28),0)</f>
        <v>0</v>
      </c>
      <c r="Z28" s="25">
        <f>IF(OR('Men''s Epée'!$A$3=1,Q28&gt;0),ABS(Q28),0)</f>
        <v>0</v>
      </c>
      <c r="AA28" s="25">
        <f>IF(OR('Men''s Epée'!$A$3=1,R28&gt;0),ABS(R28),0)</f>
        <v>0</v>
      </c>
      <c r="AB28" s="25">
        <f>IF(OR('Men''s Epée'!$A$3=1,S28&gt;0),ABS(S28),0)</f>
        <v>0</v>
      </c>
      <c r="AD28" s="12">
        <f>IF('Men''s Epée'!$U$3=TRUE,I28,0)</f>
        <v>0</v>
      </c>
      <c r="AE28" s="12">
        <f>IF('Men''s Epée'!$V$3=TRUE,K28,0)</f>
        <v>0</v>
      </c>
      <c r="AF28" s="12">
        <f>IF('Men''s Epée'!$W$3=TRUE,M28,0)</f>
        <v>0</v>
      </c>
      <c r="AG28" s="12">
        <f>IF('Men''s Epée'!$X$3=TRUE,O28,0)</f>
        <v>0</v>
      </c>
      <c r="AH28" s="26">
        <f aca="true" t="shared" si="18" ref="AH28:AH35">MAX(P28,0)</f>
        <v>0</v>
      </c>
      <c r="AI28" s="26">
        <f aca="true" t="shared" si="19" ref="AI28:AI35">MAX(Q28,0)</f>
        <v>0</v>
      </c>
      <c r="AJ28" s="26">
        <f aca="true" t="shared" si="20" ref="AJ28:AJ35">MAX(R28,0)</f>
        <v>0</v>
      </c>
      <c r="AK28" s="26">
        <f aca="true" t="shared" si="21" ref="AK28:AK35">MAX(S28,0)</f>
        <v>0</v>
      </c>
      <c r="AL28" s="12">
        <f aca="true" t="shared" si="22" ref="AL28:AL35">LARGE(AD28:AK28,1)+LARGE(AD28:AK28,2)+F28</f>
        <v>0</v>
      </c>
    </row>
    <row r="29" spans="1:38" ht="13.5">
      <c r="A29" s="16" t="str">
        <f t="shared" si="0"/>
        <v>26</v>
      </c>
      <c r="B29" s="16">
        <f t="shared" si="13"/>
      </c>
      <c r="C29" s="17" t="s">
        <v>101</v>
      </c>
      <c r="D29" s="18">
        <v>1961</v>
      </c>
      <c r="E29" s="19">
        <f>ROUND(F29+IF('Men''s Epée'!$A$3=1,G29,0)+LARGE($U29:$AB29,1)+LARGE($U29:$AB29,2),0)</f>
        <v>799</v>
      </c>
      <c r="F29" s="20"/>
      <c r="G29" s="21"/>
      <c r="H29" s="21">
        <v>36</v>
      </c>
      <c r="I29" s="22">
        <f>IF(OR('Men''s Epée'!$A$3=1,'Men''s Epée'!$U$3=TRUE),IF(OR(H29&gt;=49,ISNUMBER(H29)=FALSE),0,VLOOKUP(H29,PointTable,I$3,TRUE)),0)</f>
        <v>260</v>
      </c>
      <c r="J29" s="21">
        <v>35</v>
      </c>
      <c r="K29" s="22">
        <f>IF(OR('Men''s Epée'!$A$3=1,'Men''s Epée'!$V$3=TRUE),IF(OR(J29&gt;=49,ISNUMBER(J29)=FALSE),0,VLOOKUP(J29,PointTable,K$3,TRUE)),0)</f>
        <v>265</v>
      </c>
      <c r="L29" s="21">
        <v>29</v>
      </c>
      <c r="M29" s="22">
        <f>IF(OR('Men''s Epée'!$A$3=1,'Men''s Epée'!$W$3=TRUE),IF(OR(L29&gt;=49,ISNUMBER(L29)=FALSE),0,VLOOKUP(L29,PointTable,M$3,TRUE)),0)</f>
        <v>295</v>
      </c>
      <c r="N29" s="21">
        <v>14</v>
      </c>
      <c r="O29" s="22">
        <f>IF(OR('Men''s Epée'!$A$3=1,'Men''s Epée'!$X$3=TRUE),IF(OR(N29&gt;=49,ISNUMBER(N29)=FALSE),0,VLOOKUP(N29,PointTable,O$3,TRUE)),0)</f>
        <v>504</v>
      </c>
      <c r="P29" s="23"/>
      <c r="Q29" s="23"/>
      <c r="R29" s="23"/>
      <c r="S29" s="24"/>
      <c r="U29" s="25">
        <f t="shared" si="14"/>
        <v>260</v>
      </c>
      <c r="V29" s="25">
        <f t="shared" si="15"/>
        <v>265</v>
      </c>
      <c r="W29" s="25">
        <f t="shared" si="16"/>
        <v>295</v>
      </c>
      <c r="X29" s="25">
        <f t="shared" si="17"/>
        <v>504</v>
      </c>
      <c r="Y29" s="25">
        <f>IF(OR('Men''s Epée'!$A$3=1,P29&gt;0),ABS(P29),0)</f>
        <v>0</v>
      </c>
      <c r="Z29" s="25">
        <f>IF(OR('Men''s Epée'!$A$3=1,Q29&gt;0),ABS(Q29),0)</f>
        <v>0</v>
      </c>
      <c r="AA29" s="25">
        <f>IF(OR('Men''s Epée'!$A$3=1,R29&gt;0),ABS(R29),0)</f>
        <v>0</v>
      </c>
      <c r="AB29" s="25">
        <f>IF(OR('Men''s Epée'!$A$3=1,S29&gt;0),ABS(S29),0)</f>
        <v>0</v>
      </c>
      <c r="AD29" s="12">
        <f>IF('Men''s Epée'!$U$3=TRUE,I29,0)</f>
        <v>0</v>
      </c>
      <c r="AE29" s="12">
        <f>IF('Men''s Epée'!$V$3=TRUE,K29,0)</f>
        <v>0</v>
      </c>
      <c r="AF29" s="12">
        <f>IF('Men''s Epée'!$W$3=TRUE,M29,0)</f>
        <v>0</v>
      </c>
      <c r="AG29" s="12">
        <f>IF('Men''s Epée'!$X$3=TRUE,O29,0)</f>
        <v>0</v>
      </c>
      <c r="AH29" s="26">
        <f t="shared" si="18"/>
        <v>0</v>
      </c>
      <c r="AI29" s="26">
        <f t="shared" si="19"/>
        <v>0</v>
      </c>
      <c r="AJ29" s="26">
        <f t="shared" si="20"/>
        <v>0</v>
      </c>
      <c r="AK29" s="26">
        <f t="shared" si="21"/>
        <v>0</v>
      </c>
      <c r="AL29" s="12">
        <f t="shared" si="22"/>
        <v>0</v>
      </c>
    </row>
    <row r="30" spans="1:38" ht="13.5">
      <c r="A30" s="16" t="str">
        <f t="shared" si="0"/>
        <v>27</v>
      </c>
      <c r="B30" s="16">
        <f t="shared" si="13"/>
      </c>
      <c r="C30" s="17" t="s">
        <v>112</v>
      </c>
      <c r="D30" s="18">
        <v>1959</v>
      </c>
      <c r="E30" s="19">
        <f>ROUND(F30+IF('Men''s Epée'!$A$3=1,G30,0)+LARGE($U30:$AB30,1)+LARGE($U30:$AB30,2),0)</f>
        <v>790</v>
      </c>
      <c r="F30" s="20"/>
      <c r="G30" s="21"/>
      <c r="H30" s="21">
        <v>19</v>
      </c>
      <c r="I30" s="22">
        <f>IF(OR('Men''s Epée'!$A$3=1,'Men''s Epée'!$U$3=TRUE),IF(OR(H30&gt;=49,ISNUMBER(H30)=FALSE),0,VLOOKUP(H30,PointTable,I$3,TRUE)),0)</f>
        <v>405</v>
      </c>
      <c r="J30" s="21">
        <v>23</v>
      </c>
      <c r="K30" s="22">
        <f>IF(OR('Men''s Epée'!$A$3=1,'Men''s Epée'!$V$3=TRUE),IF(OR(J30&gt;=49,ISNUMBER(J30)=FALSE),0,VLOOKUP(J30,PointTable,K$3,TRUE)),0)</f>
        <v>385</v>
      </c>
      <c r="L30" s="21">
        <v>32.5</v>
      </c>
      <c r="M30" s="22">
        <f>IF(OR('Men''s Epée'!$A$3=1,'Men''s Epée'!$W$3=TRUE),IF(OR(L30&gt;=49,ISNUMBER(L30)=FALSE),0,VLOOKUP(L30,PointTable,M$3,TRUE)),0)</f>
        <v>277.5</v>
      </c>
      <c r="N30" s="21">
        <v>20</v>
      </c>
      <c r="O30" s="22">
        <f>IF(OR('Men''s Epée'!$A$3=1,'Men''s Epée'!$X$3=TRUE),IF(OR(N30&gt;=49,ISNUMBER(N30)=FALSE),0,VLOOKUP(N30,PointTable,O$3,TRUE)),0)</f>
        <v>344</v>
      </c>
      <c r="P30" s="23"/>
      <c r="Q30" s="23"/>
      <c r="R30" s="23"/>
      <c r="S30" s="24"/>
      <c r="U30" s="25">
        <f t="shared" si="14"/>
        <v>405</v>
      </c>
      <c r="V30" s="25">
        <f t="shared" si="15"/>
        <v>385</v>
      </c>
      <c r="W30" s="25">
        <f t="shared" si="16"/>
        <v>277.5</v>
      </c>
      <c r="X30" s="25">
        <f t="shared" si="17"/>
        <v>344</v>
      </c>
      <c r="Y30" s="25">
        <f>IF(OR('Men''s Epée'!$A$3=1,P30&gt;0),ABS(P30),0)</f>
        <v>0</v>
      </c>
      <c r="Z30" s="25">
        <f>IF(OR('Men''s Epée'!$A$3=1,Q30&gt;0),ABS(Q30),0)</f>
        <v>0</v>
      </c>
      <c r="AA30" s="25">
        <f>IF(OR('Men''s Epée'!$A$3=1,R30&gt;0),ABS(R30),0)</f>
        <v>0</v>
      </c>
      <c r="AB30" s="25">
        <f>IF(OR('Men''s Epée'!$A$3=1,S30&gt;0),ABS(S30),0)</f>
        <v>0</v>
      </c>
      <c r="AD30" s="12">
        <f>IF('Men''s Epée'!$U$3=TRUE,I30,0)</f>
        <v>0</v>
      </c>
      <c r="AE30" s="12">
        <f>IF('Men''s Epée'!$V$3=TRUE,K30,0)</f>
        <v>0</v>
      </c>
      <c r="AF30" s="12">
        <f>IF('Men''s Epée'!$W$3=TRUE,M30,0)</f>
        <v>0</v>
      </c>
      <c r="AG30" s="12">
        <f>IF('Men''s Epée'!$X$3=TRUE,O30,0)</f>
        <v>0</v>
      </c>
      <c r="AH30" s="26">
        <f t="shared" si="18"/>
        <v>0</v>
      </c>
      <c r="AI30" s="26">
        <f t="shared" si="19"/>
        <v>0</v>
      </c>
      <c r="AJ30" s="26">
        <f t="shared" si="20"/>
        <v>0</v>
      </c>
      <c r="AK30" s="26">
        <f t="shared" si="21"/>
        <v>0</v>
      </c>
      <c r="AL30" s="12">
        <f t="shared" si="22"/>
        <v>0</v>
      </c>
    </row>
    <row r="31" spans="1:38" ht="13.5">
      <c r="A31" s="16" t="str">
        <f t="shared" si="0"/>
        <v>28</v>
      </c>
      <c r="B31" s="16">
        <f t="shared" si="13"/>
      </c>
      <c r="C31" s="17" t="s">
        <v>104</v>
      </c>
      <c r="D31" s="18">
        <v>1969</v>
      </c>
      <c r="E31" s="19">
        <f>ROUND(F31+IF('Men''s Epée'!$A$3=1,G31,0)+LARGE($U31:$AB31,1)+LARGE($U31:$AB31,2),0)</f>
        <v>745</v>
      </c>
      <c r="F31" s="20"/>
      <c r="G31" s="21"/>
      <c r="H31" s="21">
        <v>15</v>
      </c>
      <c r="I31" s="22">
        <f>IF(OR('Men''s Epée'!$A$3=1,'Men''s Epée'!$U$3=TRUE),IF(OR(H31&gt;=49,ISNUMBER(H31)=FALSE),0,VLOOKUP(H31,PointTable,I$3,TRUE)),0)</f>
        <v>495</v>
      </c>
      <c r="J31" s="21">
        <v>42</v>
      </c>
      <c r="K31" s="22">
        <f>IF(OR('Men''s Epée'!$A$3=1,'Men''s Epée'!$V$3=TRUE),IF(OR(J31&gt;=49,ISNUMBER(J31)=FALSE),0,VLOOKUP(J31,PointTable,K$3,TRUE)),0)</f>
        <v>230</v>
      </c>
      <c r="L31" s="21">
        <v>38</v>
      </c>
      <c r="M31" s="22">
        <f>IF(OR('Men''s Epée'!$A$3=1,'Men''s Epée'!$W$3=TRUE),IF(OR(L31&gt;=49,ISNUMBER(L31)=FALSE),0,VLOOKUP(L31,PointTable,M$3,TRUE)),0)</f>
        <v>250</v>
      </c>
      <c r="N31" s="21" t="s">
        <v>8</v>
      </c>
      <c r="O31" s="22">
        <f>IF(OR('Men''s Epée'!$A$3=1,'Men''s Epée'!$X$3=TRUE),IF(OR(N31&gt;=49,ISNUMBER(N31)=FALSE),0,VLOOKUP(N31,PointTable,O$3,TRUE)),0)</f>
        <v>0</v>
      </c>
      <c r="P31" s="23"/>
      <c r="Q31" s="23"/>
      <c r="R31" s="23"/>
      <c r="S31" s="24"/>
      <c r="U31" s="25">
        <f t="shared" si="14"/>
        <v>495</v>
      </c>
      <c r="V31" s="25">
        <f t="shared" si="15"/>
        <v>230</v>
      </c>
      <c r="W31" s="25">
        <f t="shared" si="16"/>
        <v>250</v>
      </c>
      <c r="X31" s="25">
        <f t="shared" si="17"/>
        <v>0</v>
      </c>
      <c r="Y31" s="25">
        <f>IF(OR('Men''s Epée'!$A$3=1,P31&gt;0),ABS(P31),0)</f>
        <v>0</v>
      </c>
      <c r="Z31" s="25">
        <f>IF(OR('Men''s Epée'!$A$3=1,Q31&gt;0),ABS(Q31),0)</f>
        <v>0</v>
      </c>
      <c r="AA31" s="25">
        <f>IF(OR('Men''s Epée'!$A$3=1,R31&gt;0),ABS(R31),0)</f>
        <v>0</v>
      </c>
      <c r="AB31" s="25">
        <f>IF(OR('Men''s Epée'!$A$3=1,S31&gt;0),ABS(S31),0)</f>
        <v>0</v>
      </c>
      <c r="AD31" s="12">
        <f>IF('Men''s Epée'!$U$3=TRUE,I31,0)</f>
        <v>0</v>
      </c>
      <c r="AE31" s="12">
        <f>IF('Men''s Epée'!$V$3=TRUE,K31,0)</f>
        <v>0</v>
      </c>
      <c r="AF31" s="12">
        <f>IF('Men''s Epée'!$W$3=TRUE,M31,0)</f>
        <v>0</v>
      </c>
      <c r="AG31" s="12">
        <f>IF('Men''s Epée'!$X$3=TRUE,O31,0)</f>
        <v>0</v>
      </c>
      <c r="AH31" s="26">
        <f t="shared" si="18"/>
        <v>0</v>
      </c>
      <c r="AI31" s="26">
        <f t="shared" si="19"/>
        <v>0</v>
      </c>
      <c r="AJ31" s="26">
        <f t="shared" si="20"/>
        <v>0</v>
      </c>
      <c r="AK31" s="26">
        <f t="shared" si="21"/>
        <v>0</v>
      </c>
      <c r="AL31" s="12">
        <f t="shared" si="22"/>
        <v>0</v>
      </c>
    </row>
    <row r="32" spans="1:38" ht="13.5">
      <c r="A32" s="16" t="str">
        <f t="shared" si="0"/>
        <v>29</v>
      </c>
      <c r="B32" s="16">
        <f t="shared" si="13"/>
      </c>
      <c r="C32" s="17" t="s">
        <v>118</v>
      </c>
      <c r="D32" s="18">
        <v>1973</v>
      </c>
      <c r="E32" s="19">
        <f>ROUND(F32+IF('Men''s Epée'!$A$3=1,G32,0)+LARGE($U32:$AB32,1)+LARGE($U32:$AB32,2),0)</f>
        <v>741</v>
      </c>
      <c r="F32" s="20"/>
      <c r="G32" s="21"/>
      <c r="H32" s="21" t="s">
        <v>8</v>
      </c>
      <c r="I32" s="22">
        <f>IF(OR('Men''s Epée'!$A$3=1,'Men''s Epée'!$U$3=TRUE),IF(OR(H32&gt;=49,ISNUMBER(H32)=FALSE),0,VLOOKUP(H32,PointTable,I$3,TRUE)),0)</f>
        <v>0</v>
      </c>
      <c r="J32" s="21">
        <v>39</v>
      </c>
      <c r="K32" s="22">
        <f>IF(OR('Men''s Epée'!$A$3=1,'Men''s Epée'!$V$3=TRUE),IF(OR(J32&gt;=49,ISNUMBER(J32)=FALSE),0,VLOOKUP(J32,PointTable,K$3,TRUE)),0)</f>
        <v>245</v>
      </c>
      <c r="L32" s="21">
        <v>19</v>
      </c>
      <c r="M32" s="22">
        <f>IF(OR('Men''s Epée'!$A$3=1,'Men''s Epée'!$W$3=TRUE),IF(OR(L32&gt;=49,ISNUMBER(L32)=FALSE),0,VLOOKUP(L32,PointTable,M$3,TRUE)),0)</f>
        <v>405</v>
      </c>
      <c r="N32" s="21">
        <v>24</v>
      </c>
      <c r="O32" s="22">
        <f>IF(OR('Men''s Epée'!$A$3=1,'Men''s Epée'!$X$3=TRUE),IF(OR(N32&gt;=49,ISNUMBER(N32)=FALSE),0,VLOOKUP(N32,PointTable,O$3,TRUE)),0)</f>
        <v>336</v>
      </c>
      <c r="P32" s="23"/>
      <c r="Q32" s="23"/>
      <c r="R32" s="23"/>
      <c r="S32" s="24"/>
      <c r="U32" s="25">
        <f t="shared" si="14"/>
        <v>0</v>
      </c>
      <c r="V32" s="25">
        <f t="shared" si="15"/>
        <v>245</v>
      </c>
      <c r="W32" s="25">
        <f t="shared" si="16"/>
        <v>405</v>
      </c>
      <c r="X32" s="25">
        <f t="shared" si="17"/>
        <v>336</v>
      </c>
      <c r="Y32" s="25">
        <f>IF(OR('Men''s Epée'!$A$3=1,P32&gt;0),ABS(P32),0)</f>
        <v>0</v>
      </c>
      <c r="Z32" s="25">
        <f>IF(OR('Men''s Epée'!$A$3=1,Q32&gt;0),ABS(Q32),0)</f>
        <v>0</v>
      </c>
      <c r="AA32" s="25">
        <f>IF(OR('Men''s Epée'!$A$3=1,R32&gt;0),ABS(R32),0)</f>
        <v>0</v>
      </c>
      <c r="AB32" s="25">
        <f>IF(OR('Men''s Epée'!$A$3=1,S32&gt;0),ABS(S32),0)</f>
        <v>0</v>
      </c>
      <c r="AD32" s="12">
        <f>IF('Men''s Epée'!$U$3=TRUE,I32,0)</f>
        <v>0</v>
      </c>
      <c r="AE32" s="12">
        <f>IF('Men''s Epée'!$V$3=TRUE,K32,0)</f>
        <v>0</v>
      </c>
      <c r="AF32" s="12">
        <f>IF('Men''s Epée'!$W$3=TRUE,M32,0)</f>
        <v>0</v>
      </c>
      <c r="AG32" s="12">
        <f>IF('Men''s Epée'!$X$3=TRUE,O32,0)</f>
        <v>0</v>
      </c>
      <c r="AH32" s="26">
        <f t="shared" si="18"/>
        <v>0</v>
      </c>
      <c r="AI32" s="26">
        <f t="shared" si="19"/>
        <v>0</v>
      </c>
      <c r="AJ32" s="26">
        <f t="shared" si="20"/>
        <v>0</v>
      </c>
      <c r="AK32" s="26">
        <f t="shared" si="21"/>
        <v>0</v>
      </c>
      <c r="AL32" s="12">
        <f t="shared" si="22"/>
        <v>0</v>
      </c>
    </row>
    <row r="33" spans="1:38" ht="13.5">
      <c r="A33" s="16" t="str">
        <f t="shared" si="0"/>
        <v>30</v>
      </c>
      <c r="B33" s="16" t="str">
        <f t="shared" si="13"/>
        <v>#</v>
      </c>
      <c r="C33" s="17" t="s">
        <v>120</v>
      </c>
      <c r="D33" s="18">
        <v>1984</v>
      </c>
      <c r="E33" s="19">
        <f>ROUND(F33+IF('Men''s Epée'!$A$3=1,G33,0)+LARGE($U33:$AB33,1)+LARGE($U33:$AB33,2),0)</f>
        <v>735</v>
      </c>
      <c r="F33" s="20"/>
      <c r="G33" s="21"/>
      <c r="H33" s="21">
        <v>39</v>
      </c>
      <c r="I33" s="22">
        <f>IF(OR('Men''s Epée'!$A$3=1,'Men''s Epée'!$U$3=TRUE),IF(OR(H33&gt;=49,ISNUMBER(H33)=FALSE),0,VLOOKUP(H33,PointTable,I$3,TRUE)),0)</f>
        <v>245</v>
      </c>
      <c r="J33" s="21">
        <v>46</v>
      </c>
      <c r="K33" s="22">
        <f>IF(OR('Men''s Epée'!$A$3=1,'Men''s Epée'!$V$3=TRUE),IF(OR(J33&gt;=49,ISNUMBER(J33)=FALSE),0,VLOOKUP(J33,PointTable,K$3,TRUE)),0)</f>
        <v>210</v>
      </c>
      <c r="L33" s="21">
        <v>21</v>
      </c>
      <c r="M33" s="22">
        <f>IF(OR('Men''s Epée'!$A$3=1,'Men''s Epée'!$W$3=TRUE),IF(OR(L33&gt;=49,ISNUMBER(L33)=FALSE),0,VLOOKUP(L33,PointTable,M$3,TRUE)),0)</f>
        <v>395</v>
      </c>
      <c r="N33" s="21">
        <v>22</v>
      </c>
      <c r="O33" s="22">
        <f>IF(OR('Men''s Epée'!$A$3=1,'Men''s Epée'!$X$3=TRUE),IF(OR(N33&gt;=49,ISNUMBER(N33)=FALSE),0,VLOOKUP(N33,PointTable,O$3,TRUE)),0)</f>
        <v>340</v>
      </c>
      <c r="P33" s="23"/>
      <c r="Q33" s="23"/>
      <c r="R33" s="23"/>
      <c r="S33" s="24"/>
      <c r="U33" s="25">
        <f t="shared" si="14"/>
        <v>245</v>
      </c>
      <c r="V33" s="25">
        <f t="shared" si="15"/>
        <v>210</v>
      </c>
      <c r="W33" s="25">
        <f t="shared" si="16"/>
        <v>395</v>
      </c>
      <c r="X33" s="25">
        <f t="shared" si="17"/>
        <v>340</v>
      </c>
      <c r="Y33" s="25">
        <f>IF(OR('Men''s Epée'!$A$3=1,P33&gt;0),ABS(P33),0)</f>
        <v>0</v>
      </c>
      <c r="Z33" s="25">
        <f>IF(OR('Men''s Epée'!$A$3=1,Q33&gt;0),ABS(Q33),0)</f>
        <v>0</v>
      </c>
      <c r="AA33" s="25">
        <f>IF(OR('Men''s Epée'!$A$3=1,R33&gt;0),ABS(R33),0)</f>
        <v>0</v>
      </c>
      <c r="AB33" s="25">
        <f>IF(OR('Men''s Epée'!$A$3=1,S33&gt;0),ABS(S33),0)</f>
        <v>0</v>
      </c>
      <c r="AD33" s="12">
        <f>IF('Men''s Epée'!$U$3=TRUE,I33,0)</f>
        <v>0</v>
      </c>
      <c r="AE33" s="12">
        <f>IF('Men''s Epée'!$V$3=TRUE,K33,0)</f>
        <v>0</v>
      </c>
      <c r="AF33" s="12">
        <f>IF('Men''s Epée'!$W$3=TRUE,M33,0)</f>
        <v>0</v>
      </c>
      <c r="AG33" s="12">
        <f>IF('Men''s Epée'!$X$3=TRUE,O33,0)</f>
        <v>0</v>
      </c>
      <c r="AH33" s="26">
        <f t="shared" si="18"/>
        <v>0</v>
      </c>
      <c r="AI33" s="26">
        <f t="shared" si="19"/>
        <v>0</v>
      </c>
      <c r="AJ33" s="26">
        <f t="shared" si="20"/>
        <v>0</v>
      </c>
      <c r="AK33" s="26">
        <f t="shared" si="21"/>
        <v>0</v>
      </c>
      <c r="AL33" s="12">
        <f t="shared" si="22"/>
        <v>0</v>
      </c>
    </row>
    <row r="34" spans="1:38" ht="13.5">
      <c r="A34" s="16" t="str">
        <f t="shared" si="0"/>
        <v>31</v>
      </c>
      <c r="B34" s="16" t="str">
        <f>TRIM(IF(D34&gt;=JuniorCutoff,"#",""))</f>
        <v>#</v>
      </c>
      <c r="C34" s="17" t="s">
        <v>413</v>
      </c>
      <c r="D34" s="18">
        <v>1983</v>
      </c>
      <c r="E34" s="19">
        <f>ROUND(F34+IF('Men''s Epée'!$A$3=1,G34,0)+LARGE($U34:$AB34,1)+LARGE($U34:$AB34,2),0)</f>
        <v>728</v>
      </c>
      <c r="F34" s="20"/>
      <c r="G34" s="21"/>
      <c r="H34" s="21" t="s">
        <v>8</v>
      </c>
      <c r="I34" s="22">
        <f>IF(OR('Men''s Epée'!$A$3=1,'Men''s Epée'!$U$3=TRUE),IF(OR(H34&gt;=49,ISNUMBER(H34)=FALSE),0,VLOOKUP(H34,PointTable,I$3,TRUE)),0)</f>
        <v>0</v>
      </c>
      <c r="J34" s="21" t="s">
        <v>8</v>
      </c>
      <c r="K34" s="22">
        <f>IF(OR('Men''s Epée'!$A$3=1,'Men''s Epée'!$V$3=TRUE),IF(OR(J34&gt;=49,ISNUMBER(J34)=FALSE),0,VLOOKUP(J34,PointTable,K$3,TRUE)),0)</f>
        <v>0</v>
      </c>
      <c r="L34" s="21">
        <v>22</v>
      </c>
      <c r="M34" s="22">
        <f>IF(OR('Men''s Epée'!$A$3=1,'Men''s Epée'!$W$3=TRUE),IF(OR(L34&gt;=49,ISNUMBER(L34)=FALSE),0,VLOOKUP(L34,PointTable,M$3,TRUE)),0)</f>
        <v>390</v>
      </c>
      <c r="N34" s="21">
        <v>23</v>
      </c>
      <c r="O34" s="22">
        <f>IF(OR('Men''s Epée'!$A$3=1,'Men''s Epée'!$X$3=TRUE),IF(OR(N34&gt;=49,ISNUMBER(N34)=FALSE),0,VLOOKUP(N34,PointTable,O$3,TRUE)),0)</f>
        <v>338</v>
      </c>
      <c r="P34" s="23"/>
      <c r="Q34" s="23"/>
      <c r="R34" s="23"/>
      <c r="S34" s="24"/>
      <c r="U34" s="25">
        <f t="shared" si="14"/>
        <v>0</v>
      </c>
      <c r="V34" s="25">
        <f t="shared" si="15"/>
        <v>0</v>
      </c>
      <c r="W34" s="25">
        <f t="shared" si="16"/>
        <v>390</v>
      </c>
      <c r="X34" s="25">
        <f t="shared" si="17"/>
        <v>338</v>
      </c>
      <c r="Y34" s="25">
        <f>IF(OR('Men''s Epée'!$A$3=1,P34&gt;0),ABS(P34),0)</f>
        <v>0</v>
      </c>
      <c r="Z34" s="25">
        <f>IF(OR('Men''s Epée'!$A$3=1,Q34&gt;0),ABS(Q34),0)</f>
        <v>0</v>
      </c>
      <c r="AA34" s="25">
        <f>IF(OR('Men''s Epée'!$A$3=1,R34&gt;0),ABS(R34),0)</f>
        <v>0</v>
      </c>
      <c r="AB34" s="25">
        <f>IF(OR('Men''s Epée'!$A$3=1,S34&gt;0),ABS(S34),0)</f>
        <v>0</v>
      </c>
      <c r="AD34" s="12">
        <f>IF('Men''s Epée'!$U$3=TRUE,I34,0)</f>
        <v>0</v>
      </c>
      <c r="AE34" s="12">
        <f>IF('Men''s Epée'!$V$3=TRUE,K34,0)</f>
        <v>0</v>
      </c>
      <c r="AF34" s="12">
        <f>IF('Men''s Epée'!$W$3=TRUE,M34,0)</f>
        <v>0</v>
      </c>
      <c r="AG34" s="12">
        <f>IF('Men''s Epée'!$X$3=TRUE,O34,0)</f>
        <v>0</v>
      </c>
      <c r="AH34" s="26">
        <f t="shared" si="18"/>
        <v>0</v>
      </c>
      <c r="AI34" s="26">
        <f t="shared" si="19"/>
        <v>0</v>
      </c>
      <c r="AJ34" s="26">
        <f t="shared" si="20"/>
        <v>0</v>
      </c>
      <c r="AK34" s="26">
        <f t="shared" si="21"/>
        <v>0</v>
      </c>
      <c r="AL34" s="12">
        <f t="shared" si="22"/>
        <v>0</v>
      </c>
    </row>
    <row r="35" spans="1:38" ht="13.5">
      <c r="A35" s="16" t="str">
        <f t="shared" si="0"/>
        <v>32</v>
      </c>
      <c r="B35" s="16">
        <f>TRIM(IF(D35&gt;=JuniorCutoff,"#",""))</f>
      </c>
      <c r="C35" s="17" t="s">
        <v>271</v>
      </c>
      <c r="D35" s="18">
        <v>1979</v>
      </c>
      <c r="E35" s="19">
        <f>ROUND(F35+IF('Men''s Epée'!$A$3=1,G35,0)+LARGE($U35:$AB35,1)+LARGE($U35:$AB35,2),0)</f>
        <v>725</v>
      </c>
      <c r="F35" s="20"/>
      <c r="G35" s="21"/>
      <c r="H35" s="21">
        <v>45</v>
      </c>
      <c r="I35" s="22">
        <f>IF(OR('Men''s Epée'!$A$3=1,'Men''s Epée'!$U$3=TRUE),IF(OR(H35&gt;=49,ISNUMBER(H35)=FALSE),0,VLOOKUP(H35,PointTable,I$3,TRUE)),0)</f>
        <v>215</v>
      </c>
      <c r="J35" s="21" t="s">
        <v>8</v>
      </c>
      <c r="K35" s="22">
        <f>IF(OR('Men''s Epée'!$A$3=1,'Men''s Epée'!$V$3=TRUE),IF(OR(J35&gt;=49,ISNUMBER(J35)=FALSE),0,VLOOKUP(J35,PointTable,K$3,TRUE)),0)</f>
        <v>0</v>
      </c>
      <c r="L35" s="21">
        <v>14</v>
      </c>
      <c r="M35" s="22">
        <f>IF(OR('Men''s Epée'!$A$3=1,'Men''s Epée'!$W$3=TRUE),IF(OR(L35&gt;=49,ISNUMBER(L35)=FALSE),0,VLOOKUP(L35,PointTable,M$3,TRUE)),0)</f>
        <v>510</v>
      </c>
      <c r="N35" s="21" t="s">
        <v>8</v>
      </c>
      <c r="O35" s="22">
        <f>IF(OR('Men''s Epée'!$A$3=1,'Men''s Epée'!$X$3=TRUE),IF(OR(N35&gt;=49,ISNUMBER(N35)=FALSE),0,VLOOKUP(N35,PointTable,O$3,TRUE)),0)</f>
        <v>0</v>
      </c>
      <c r="P35" s="23"/>
      <c r="Q35" s="23"/>
      <c r="R35" s="23"/>
      <c r="S35" s="24"/>
      <c r="U35" s="25">
        <f t="shared" si="14"/>
        <v>215</v>
      </c>
      <c r="V35" s="25">
        <f t="shared" si="15"/>
        <v>0</v>
      </c>
      <c r="W35" s="25">
        <f t="shared" si="16"/>
        <v>510</v>
      </c>
      <c r="X35" s="25">
        <f t="shared" si="17"/>
        <v>0</v>
      </c>
      <c r="Y35" s="25">
        <f>IF(OR('Men''s Epée'!$A$3=1,P35&gt;0),ABS(P35),0)</f>
        <v>0</v>
      </c>
      <c r="Z35" s="25">
        <f>IF(OR('Men''s Epée'!$A$3=1,Q35&gt;0),ABS(Q35),0)</f>
        <v>0</v>
      </c>
      <c r="AA35" s="25">
        <f>IF(OR('Men''s Epée'!$A$3=1,R35&gt;0),ABS(R35),0)</f>
        <v>0</v>
      </c>
      <c r="AB35" s="25">
        <f>IF(OR('Men''s Epée'!$A$3=1,S35&gt;0),ABS(S35),0)</f>
        <v>0</v>
      </c>
      <c r="AD35" s="12">
        <f>IF('Men''s Epée'!$U$3=TRUE,I35,0)</f>
        <v>0</v>
      </c>
      <c r="AE35" s="12">
        <f>IF('Men''s Epée'!$V$3=TRUE,K35,0)</f>
        <v>0</v>
      </c>
      <c r="AF35" s="12">
        <f>IF('Men''s Epée'!$W$3=TRUE,M35,0)</f>
        <v>0</v>
      </c>
      <c r="AG35" s="12">
        <f>IF('Men''s Epée'!$X$3=TRUE,O35,0)</f>
        <v>0</v>
      </c>
      <c r="AH35" s="26">
        <f t="shared" si="18"/>
        <v>0</v>
      </c>
      <c r="AI35" s="26">
        <f t="shared" si="19"/>
        <v>0</v>
      </c>
      <c r="AJ35" s="26">
        <f t="shared" si="20"/>
        <v>0</v>
      </c>
      <c r="AK35" s="26">
        <f t="shared" si="21"/>
        <v>0</v>
      </c>
      <c r="AL35" s="12">
        <f t="shared" si="22"/>
        <v>0</v>
      </c>
    </row>
    <row r="36" spans="1:38" ht="13.5">
      <c r="A36" s="16" t="str">
        <f t="shared" si="0"/>
        <v>33</v>
      </c>
      <c r="B36" s="16">
        <f>TRIM(IF(D36&gt;=JuniorCutoff,"#",""))</f>
      </c>
      <c r="C36" s="17" t="s">
        <v>113</v>
      </c>
      <c r="D36" s="18">
        <v>1979</v>
      </c>
      <c r="E36" s="19">
        <f>ROUND(F36+IF('Men''s Epée'!$A$3=1,G36,0)+LARGE($U36:$AB36,1)+LARGE($U36:$AB36,2),0)</f>
        <v>713</v>
      </c>
      <c r="F36" s="20"/>
      <c r="G36" s="21"/>
      <c r="H36" s="21">
        <v>18</v>
      </c>
      <c r="I36" s="22">
        <f>IF(OR('Men''s Epée'!$A$3=1,'Men''s Epée'!$U$3=TRUE),IF(OR(H36&gt;=49,ISNUMBER(H36)=FALSE),0,VLOOKUP(H36,PointTable,I$3,TRUE)),0)</f>
        <v>410</v>
      </c>
      <c r="J36" s="21">
        <v>27.5</v>
      </c>
      <c r="K36" s="22">
        <f>IF(OR('Men''s Epée'!$A$3=1,'Men''s Epée'!$V$3=TRUE),IF(OR(J36&gt;=49,ISNUMBER(J36)=FALSE),0,VLOOKUP(J36,PointTable,K$3,TRUE)),0)</f>
        <v>302.5</v>
      </c>
      <c r="L36" s="21" t="s">
        <v>8</v>
      </c>
      <c r="M36" s="22">
        <f>IF(OR('Men''s Epée'!$A$3=1,'Men''s Epée'!$W$3=TRUE),IF(OR(L36&gt;=49,ISNUMBER(L36)=FALSE),0,VLOOKUP(L36,PointTable,M$3,TRUE)),0)</f>
        <v>0</v>
      </c>
      <c r="N36" s="21" t="s">
        <v>8</v>
      </c>
      <c r="O36" s="22">
        <f>IF(OR('Men''s Epée'!$A$3=1,'Men''s Epée'!$X$3=TRUE),IF(OR(N36&gt;=49,ISNUMBER(N36)=FALSE),0,VLOOKUP(N36,PointTable,O$3,TRUE)),0)</f>
        <v>0</v>
      </c>
      <c r="P36" s="23"/>
      <c r="Q36" s="23"/>
      <c r="R36" s="23"/>
      <c r="S36" s="24"/>
      <c r="U36" s="25">
        <f aca="true" t="shared" si="23" ref="U36:U41">I36</f>
        <v>410</v>
      </c>
      <c r="V36" s="25">
        <f aca="true" t="shared" si="24" ref="V36:V41">K36</f>
        <v>302.5</v>
      </c>
      <c r="W36" s="25">
        <f aca="true" t="shared" si="25" ref="W36:W41">M36</f>
        <v>0</v>
      </c>
      <c r="X36" s="25">
        <f aca="true" t="shared" si="26" ref="X36:X41">O36</f>
        <v>0</v>
      </c>
      <c r="Y36" s="25">
        <f>IF(OR('Men''s Epée'!$A$3=1,P36&gt;0),ABS(P36),0)</f>
        <v>0</v>
      </c>
      <c r="Z36" s="25">
        <f>IF(OR('Men''s Epée'!$A$3=1,Q36&gt;0),ABS(Q36),0)</f>
        <v>0</v>
      </c>
      <c r="AA36" s="25">
        <f>IF(OR('Men''s Epée'!$A$3=1,R36&gt;0),ABS(R36),0)</f>
        <v>0</v>
      </c>
      <c r="AB36" s="25">
        <f>IF(OR('Men''s Epée'!$A$3=1,S36&gt;0),ABS(S36),0)</f>
        <v>0</v>
      </c>
      <c r="AD36" s="12">
        <f>IF('Men''s Epée'!$U$3=TRUE,I36,0)</f>
        <v>0</v>
      </c>
      <c r="AE36" s="12">
        <f>IF('Men''s Epée'!$V$3=TRUE,K36,0)</f>
        <v>0</v>
      </c>
      <c r="AF36" s="12">
        <f>IF('Men''s Epée'!$W$3=TRUE,M36,0)</f>
        <v>0</v>
      </c>
      <c r="AG36" s="12">
        <f>IF('Men''s Epée'!$X$3=TRUE,O36,0)</f>
        <v>0</v>
      </c>
      <c r="AH36" s="26">
        <f aca="true" t="shared" si="27" ref="AH36:AK41">MAX(P36,0)</f>
        <v>0</v>
      </c>
      <c r="AI36" s="26">
        <f t="shared" si="27"/>
        <v>0</v>
      </c>
      <c r="AJ36" s="26">
        <f t="shared" si="27"/>
        <v>0</v>
      </c>
      <c r="AK36" s="26">
        <f t="shared" si="27"/>
        <v>0</v>
      </c>
      <c r="AL36" s="12">
        <f aca="true" t="shared" si="28" ref="AL36:AL41">LARGE(AD36:AK36,1)+LARGE(AD36:AK36,2)+F36</f>
        <v>0</v>
      </c>
    </row>
    <row r="37" spans="1:38" ht="13.5">
      <c r="A37" s="16" t="str">
        <f t="shared" si="0"/>
        <v>34</v>
      </c>
      <c r="B37" s="16">
        <f>TRIM(IF(D37&gt;=JuniorCutoff,"#",""))</f>
      </c>
      <c r="C37" s="17" t="s">
        <v>269</v>
      </c>
      <c r="D37" s="18">
        <v>1960</v>
      </c>
      <c r="E37" s="19">
        <f>ROUND(F37+IF('Men''s Epée'!$A$3=1,G37,0)+LARGE($U37:$AB37,1)+LARGE($U37:$AB37,2),0)</f>
        <v>705</v>
      </c>
      <c r="F37" s="20"/>
      <c r="G37" s="21"/>
      <c r="H37" s="21">
        <v>47</v>
      </c>
      <c r="I37" s="22">
        <f>IF(OR('Men''s Epée'!$A$3=1,'Men''s Epée'!$U$3=TRUE),IF(OR(H37&gt;=49,ISNUMBER(H37)=FALSE),0,VLOOKUP(H37,PointTable,I$3,TRUE)),0)</f>
        <v>205</v>
      </c>
      <c r="J37" s="21" t="s">
        <v>8</v>
      </c>
      <c r="K37" s="22">
        <f>IF(OR('Men''s Epée'!$A$3=1,'Men''s Epée'!$V$3=TRUE),IF(OR(J37&gt;=49,ISNUMBER(J37)=FALSE),0,VLOOKUP(J37,PointTable,K$3,TRUE)),0)</f>
        <v>0</v>
      </c>
      <c r="L37" s="21" t="s">
        <v>8</v>
      </c>
      <c r="M37" s="22">
        <f>IF(OR('Men''s Epée'!$A$3=1,'Men''s Epée'!$W$3=TRUE),IF(OR(L37&gt;=49,ISNUMBER(L37)=FALSE),0,VLOOKUP(L37,PointTable,M$3,TRUE)),0)</f>
        <v>0</v>
      </c>
      <c r="N37" s="21">
        <v>16</v>
      </c>
      <c r="O37" s="22">
        <f>IF(OR('Men''s Epée'!$A$3=1,'Men''s Epée'!$X$3=TRUE),IF(OR(N37&gt;=49,ISNUMBER(N37)=FALSE),0,VLOOKUP(N37,PointTable,O$3,TRUE)),0)</f>
        <v>500</v>
      </c>
      <c r="P37" s="23"/>
      <c r="Q37" s="23"/>
      <c r="R37" s="23"/>
      <c r="S37" s="24"/>
      <c r="U37" s="25">
        <f t="shared" si="23"/>
        <v>205</v>
      </c>
      <c r="V37" s="25">
        <f t="shared" si="24"/>
        <v>0</v>
      </c>
      <c r="W37" s="25">
        <f t="shared" si="25"/>
        <v>0</v>
      </c>
      <c r="X37" s="25">
        <f t="shared" si="26"/>
        <v>500</v>
      </c>
      <c r="Y37" s="25">
        <f>IF(OR('Men''s Epée'!$A$3=1,P37&gt;0),ABS(P37),0)</f>
        <v>0</v>
      </c>
      <c r="Z37" s="25">
        <f>IF(OR('Men''s Epée'!$A$3=1,Q37&gt;0),ABS(Q37),0)</f>
        <v>0</v>
      </c>
      <c r="AA37" s="25">
        <f>IF(OR('Men''s Epée'!$A$3=1,R37&gt;0),ABS(R37),0)</f>
        <v>0</v>
      </c>
      <c r="AB37" s="25">
        <f>IF(OR('Men''s Epée'!$A$3=1,S37&gt;0),ABS(S37),0)</f>
        <v>0</v>
      </c>
      <c r="AD37" s="12">
        <f>IF('Men''s Epée'!$U$3=TRUE,I37,0)</f>
        <v>0</v>
      </c>
      <c r="AE37" s="12">
        <f>IF('Men''s Epée'!$V$3=TRUE,K37,0)</f>
        <v>0</v>
      </c>
      <c r="AF37" s="12">
        <f>IF('Men''s Epée'!$W$3=TRUE,M37,0)</f>
        <v>0</v>
      </c>
      <c r="AG37" s="12">
        <f>IF('Men''s Epée'!$X$3=TRUE,O37,0)</f>
        <v>0</v>
      </c>
      <c r="AH37" s="26">
        <f t="shared" si="27"/>
        <v>0</v>
      </c>
      <c r="AI37" s="26">
        <f t="shared" si="27"/>
        <v>0</v>
      </c>
      <c r="AJ37" s="26">
        <f t="shared" si="27"/>
        <v>0</v>
      </c>
      <c r="AK37" s="26">
        <f t="shared" si="27"/>
        <v>0</v>
      </c>
      <c r="AL37" s="12">
        <f t="shared" si="28"/>
        <v>0</v>
      </c>
    </row>
    <row r="38" spans="1:38" ht="13.5">
      <c r="A38" s="16" t="str">
        <f t="shared" si="0"/>
        <v>35</v>
      </c>
      <c r="B38" s="16" t="str">
        <f t="shared" si="13"/>
        <v>#</v>
      </c>
      <c r="C38" s="17" t="s">
        <v>412</v>
      </c>
      <c r="D38" s="18">
        <v>1986</v>
      </c>
      <c r="E38" s="19">
        <f>ROUND(F38+IF('Men''s Epée'!$A$3=1,G38,0)+LARGE($U38:$AB38,1)+LARGE($U38:$AB38,2),0)</f>
        <v>693</v>
      </c>
      <c r="F38" s="20"/>
      <c r="G38" s="21"/>
      <c r="H38" s="21" t="s">
        <v>8</v>
      </c>
      <c r="I38" s="22">
        <f>IF(OR('Men''s Epée'!$A$3=1,'Men''s Epée'!$U$3=TRUE),IF(OR(H38&gt;=49,ISNUMBER(H38)=FALSE),0,VLOOKUP(H38,PointTable,I$3,TRUE)),0)</f>
        <v>0</v>
      </c>
      <c r="J38" s="21" t="s">
        <v>8</v>
      </c>
      <c r="K38" s="22">
        <f>IF(OR('Men''s Epée'!$A$3=1,'Men''s Epée'!$V$3=TRUE),IF(OR(J38&gt;=49,ISNUMBER(J38)=FALSE),0,VLOOKUP(J38,PointTable,K$3,TRUE)),0)</f>
        <v>0</v>
      </c>
      <c r="L38" s="21">
        <v>18</v>
      </c>
      <c r="M38" s="22">
        <f>IF(OR('Men''s Epée'!$A$3=1,'Men''s Epée'!$W$3=TRUE),IF(OR(L38&gt;=49,ISNUMBER(L38)=FALSE),0,VLOOKUP(L38,PointTable,M$3,TRUE)),0)</f>
        <v>410</v>
      </c>
      <c r="N38" s="21">
        <v>28</v>
      </c>
      <c r="O38" s="22">
        <f>IF(OR('Men''s Epée'!$A$3=1,'Men''s Epée'!$X$3=TRUE),IF(OR(N38&gt;=49,ISNUMBER(N38)=FALSE),0,VLOOKUP(N38,PointTable,O$3,TRUE)),0)</f>
        <v>283</v>
      </c>
      <c r="P38" s="23"/>
      <c r="Q38" s="23"/>
      <c r="R38" s="23"/>
      <c r="S38" s="24"/>
      <c r="U38" s="25">
        <f t="shared" si="23"/>
        <v>0</v>
      </c>
      <c r="V38" s="25">
        <f t="shared" si="24"/>
        <v>0</v>
      </c>
      <c r="W38" s="25">
        <f t="shared" si="25"/>
        <v>410</v>
      </c>
      <c r="X38" s="25">
        <f t="shared" si="26"/>
        <v>283</v>
      </c>
      <c r="Y38" s="25">
        <f>IF(OR('Men''s Epée'!$A$3=1,P38&gt;0),ABS(P38),0)</f>
        <v>0</v>
      </c>
      <c r="Z38" s="25">
        <f>IF(OR('Men''s Epée'!$A$3=1,Q38&gt;0),ABS(Q38),0)</f>
        <v>0</v>
      </c>
      <c r="AA38" s="25">
        <f>IF(OR('Men''s Epée'!$A$3=1,R38&gt;0),ABS(R38),0)</f>
        <v>0</v>
      </c>
      <c r="AB38" s="25">
        <f>IF(OR('Men''s Epée'!$A$3=1,S38&gt;0),ABS(S38),0)</f>
        <v>0</v>
      </c>
      <c r="AD38" s="12">
        <f>IF('Men''s Epée'!$U$3=TRUE,I38,0)</f>
        <v>0</v>
      </c>
      <c r="AE38" s="12">
        <f>IF('Men''s Epée'!$V$3=TRUE,K38,0)</f>
        <v>0</v>
      </c>
      <c r="AF38" s="12">
        <f>IF('Men''s Epée'!$W$3=TRUE,M38,0)</f>
        <v>0</v>
      </c>
      <c r="AG38" s="12">
        <f>IF('Men''s Epée'!$X$3=TRUE,O38,0)</f>
        <v>0</v>
      </c>
      <c r="AH38" s="26">
        <f t="shared" si="27"/>
        <v>0</v>
      </c>
      <c r="AI38" s="26">
        <f t="shared" si="27"/>
        <v>0</v>
      </c>
      <c r="AJ38" s="26">
        <f t="shared" si="27"/>
        <v>0</v>
      </c>
      <c r="AK38" s="26">
        <f t="shared" si="27"/>
        <v>0</v>
      </c>
      <c r="AL38" s="12">
        <f t="shared" si="28"/>
        <v>0</v>
      </c>
    </row>
    <row r="39" spans="1:38" ht="13.5">
      <c r="A39" s="16" t="str">
        <f t="shared" si="0"/>
        <v>36</v>
      </c>
      <c r="B39" s="16">
        <f t="shared" si="13"/>
      </c>
      <c r="C39" s="17" t="s">
        <v>115</v>
      </c>
      <c r="D39" s="18">
        <v>1956</v>
      </c>
      <c r="E39" s="19">
        <f>ROUND(F39+IF('Men''s Epée'!$A$3=1,G39,0)+LARGE($U39:$AB39,1)+LARGE($U39:$AB39,2),0)</f>
        <v>597</v>
      </c>
      <c r="F39" s="20"/>
      <c r="G39" s="21"/>
      <c r="H39" s="21">
        <v>46</v>
      </c>
      <c r="I39" s="22">
        <f>IF(OR('Men''s Epée'!$A$3=1,'Men''s Epée'!$U$3=TRUE),IF(OR(H39&gt;=49,ISNUMBER(H39)=FALSE),0,VLOOKUP(H39,PointTable,I$3,TRUE)),0)</f>
        <v>210</v>
      </c>
      <c r="J39" s="21">
        <v>37</v>
      </c>
      <c r="K39" s="22">
        <f>IF(OR('Men''s Epée'!$A$3=1,'Men''s Epée'!$V$3=TRUE),IF(OR(J39&gt;=49,ISNUMBER(J39)=FALSE),0,VLOOKUP(J39,PointTable,K$3,TRUE)),0)</f>
        <v>255</v>
      </c>
      <c r="L39" s="21" t="s">
        <v>8</v>
      </c>
      <c r="M39" s="22">
        <f>IF(OR('Men''s Epée'!$A$3=1,'Men''s Epée'!$W$3=TRUE),IF(OR(L39&gt;=49,ISNUMBER(L39)=FALSE),0,VLOOKUP(L39,PointTable,M$3,TRUE)),0)</f>
        <v>0</v>
      </c>
      <c r="N39" s="21">
        <v>21</v>
      </c>
      <c r="O39" s="22">
        <f>IF(OR('Men''s Epée'!$A$3=1,'Men''s Epée'!$X$3=TRUE),IF(OR(N39&gt;=49,ISNUMBER(N39)=FALSE),0,VLOOKUP(N39,PointTable,O$3,TRUE)),0)</f>
        <v>342</v>
      </c>
      <c r="P39" s="23"/>
      <c r="Q39" s="23"/>
      <c r="R39" s="23"/>
      <c r="S39" s="24"/>
      <c r="U39" s="25">
        <f t="shared" si="23"/>
        <v>210</v>
      </c>
      <c r="V39" s="25">
        <f t="shared" si="24"/>
        <v>255</v>
      </c>
      <c r="W39" s="25">
        <f t="shared" si="25"/>
        <v>0</v>
      </c>
      <c r="X39" s="25">
        <f t="shared" si="26"/>
        <v>342</v>
      </c>
      <c r="Y39" s="25">
        <f>IF(OR('Men''s Epée'!$A$3=1,P39&gt;0),ABS(P39),0)</f>
        <v>0</v>
      </c>
      <c r="Z39" s="25">
        <f>IF(OR('Men''s Epée'!$A$3=1,Q39&gt;0),ABS(Q39),0)</f>
        <v>0</v>
      </c>
      <c r="AA39" s="25">
        <f>IF(OR('Men''s Epée'!$A$3=1,R39&gt;0),ABS(R39),0)</f>
        <v>0</v>
      </c>
      <c r="AB39" s="25">
        <f>IF(OR('Men''s Epée'!$A$3=1,S39&gt;0),ABS(S39),0)</f>
        <v>0</v>
      </c>
      <c r="AD39" s="12">
        <f>IF('Men''s Epée'!$U$3=TRUE,I39,0)</f>
        <v>0</v>
      </c>
      <c r="AE39" s="12">
        <f>IF('Men''s Epée'!$V$3=TRUE,K39,0)</f>
        <v>0</v>
      </c>
      <c r="AF39" s="12">
        <f>IF('Men''s Epée'!$W$3=TRUE,M39,0)</f>
        <v>0</v>
      </c>
      <c r="AG39" s="12">
        <f>IF('Men''s Epée'!$X$3=TRUE,O39,0)</f>
        <v>0</v>
      </c>
      <c r="AH39" s="26">
        <f t="shared" si="27"/>
        <v>0</v>
      </c>
      <c r="AI39" s="26">
        <f t="shared" si="27"/>
        <v>0</v>
      </c>
      <c r="AJ39" s="26">
        <f t="shared" si="27"/>
        <v>0</v>
      </c>
      <c r="AK39" s="26">
        <f t="shared" si="27"/>
        <v>0</v>
      </c>
      <c r="AL39" s="12">
        <f t="shared" si="28"/>
        <v>0</v>
      </c>
    </row>
    <row r="40" spans="1:38" ht="13.5">
      <c r="A40" s="16" t="str">
        <f t="shared" si="0"/>
        <v>37</v>
      </c>
      <c r="B40" s="16">
        <f t="shared" si="11"/>
      </c>
      <c r="C40" s="17" t="s">
        <v>417</v>
      </c>
      <c r="D40" s="18">
        <v>1976</v>
      </c>
      <c r="E40" s="19">
        <f>ROUND(F40+IF('Men''s Epée'!$A$3=1,G40,0)+LARGE($U40:$AB40,1)+LARGE($U40:$AB40,2),0)</f>
        <v>595</v>
      </c>
      <c r="F40" s="20"/>
      <c r="G40" s="21"/>
      <c r="H40" s="21" t="s">
        <v>8</v>
      </c>
      <c r="I40" s="22">
        <f>IF(OR('Men''s Epée'!$A$3=1,'Men''s Epée'!$U$3=TRUE),IF(OR(H40&gt;=49,ISNUMBER(H40)=FALSE),0,VLOOKUP(H40,PointTable,I$3,TRUE)),0)</f>
        <v>0</v>
      </c>
      <c r="J40" s="21" t="s">
        <v>8</v>
      </c>
      <c r="K40" s="22">
        <f>IF(OR('Men''s Epée'!$A$3=1,'Men''s Epée'!$V$3=TRUE),IF(OR(J40&gt;=49,ISNUMBER(J40)=FALSE),0,VLOOKUP(J40,PointTable,K$3,TRUE)),0)</f>
        <v>0</v>
      </c>
      <c r="L40" s="21">
        <v>39</v>
      </c>
      <c r="M40" s="22">
        <f>IF(OR('Men''s Epée'!$A$3=1,'Men''s Epée'!$W$3=TRUE),IF(OR(L40&gt;=49,ISNUMBER(L40)=FALSE),0,VLOOKUP(L40,PointTable,M$3,TRUE)),0)</f>
        <v>245</v>
      </c>
      <c r="N40" s="21">
        <v>17</v>
      </c>
      <c r="O40" s="22">
        <f>IF(OR('Men''s Epée'!$A$3=1,'Men''s Epée'!$X$3=TRUE),IF(OR(N40&gt;=49,ISNUMBER(N40)=FALSE),0,VLOOKUP(N40,PointTable,O$3,TRUE)),0)</f>
        <v>350</v>
      </c>
      <c r="P40" s="23"/>
      <c r="Q40" s="23"/>
      <c r="R40" s="23"/>
      <c r="S40" s="24"/>
      <c r="U40" s="25">
        <f t="shared" si="23"/>
        <v>0</v>
      </c>
      <c r="V40" s="25">
        <f t="shared" si="24"/>
        <v>0</v>
      </c>
      <c r="W40" s="25">
        <f t="shared" si="25"/>
        <v>245</v>
      </c>
      <c r="X40" s="25">
        <f t="shared" si="26"/>
        <v>350</v>
      </c>
      <c r="Y40" s="25">
        <f>IF(OR('Men''s Epée'!$A$3=1,P40&gt;0),ABS(P40),0)</f>
        <v>0</v>
      </c>
      <c r="Z40" s="25">
        <f>IF(OR('Men''s Epée'!$A$3=1,Q40&gt;0),ABS(Q40),0)</f>
        <v>0</v>
      </c>
      <c r="AA40" s="25">
        <f>IF(OR('Men''s Epée'!$A$3=1,R40&gt;0),ABS(R40),0)</f>
        <v>0</v>
      </c>
      <c r="AB40" s="25">
        <f>IF(OR('Men''s Epée'!$A$3=1,S40&gt;0),ABS(S40),0)</f>
        <v>0</v>
      </c>
      <c r="AD40" s="12">
        <f>IF('Men''s Epée'!$U$3=TRUE,I40,0)</f>
        <v>0</v>
      </c>
      <c r="AE40" s="12">
        <f>IF('Men''s Epée'!$V$3=TRUE,K40,0)</f>
        <v>0</v>
      </c>
      <c r="AF40" s="12">
        <f>IF('Men''s Epée'!$W$3=TRUE,M40,0)</f>
        <v>0</v>
      </c>
      <c r="AG40" s="12">
        <f>IF('Men''s Epée'!$X$3=TRUE,O40,0)</f>
        <v>0</v>
      </c>
      <c r="AH40" s="26">
        <f t="shared" si="27"/>
        <v>0</v>
      </c>
      <c r="AI40" s="26">
        <f t="shared" si="27"/>
        <v>0</v>
      </c>
      <c r="AJ40" s="26">
        <f t="shared" si="27"/>
        <v>0</v>
      </c>
      <c r="AK40" s="26">
        <f t="shared" si="27"/>
        <v>0</v>
      </c>
      <c r="AL40" s="12">
        <f t="shared" si="28"/>
        <v>0</v>
      </c>
    </row>
    <row r="41" spans="1:38" ht="13.5">
      <c r="A41" s="16" t="str">
        <f t="shared" si="0"/>
        <v>38</v>
      </c>
      <c r="B41" s="16" t="str">
        <f t="shared" si="11"/>
        <v>#</v>
      </c>
      <c r="C41" s="17" t="s">
        <v>298</v>
      </c>
      <c r="D41" s="18">
        <v>1984</v>
      </c>
      <c r="E41" s="19">
        <f>ROUND(F41+IF('Men''s Epée'!$A$3=1,G41,0)+LARGE($U41:$AB41,1)+LARGE($U41:$AB41,2),0)</f>
        <v>585</v>
      </c>
      <c r="F41" s="20"/>
      <c r="G41" s="21"/>
      <c r="H41" s="21">
        <v>37</v>
      </c>
      <c r="I41" s="22">
        <f>IF(OR('Men''s Epée'!$A$3=1,'Men''s Epée'!$U$3=TRUE),IF(OR(H41&gt;=49,ISNUMBER(H41)=FALSE),0,VLOOKUP(H41,PointTable,I$3,TRUE)),0)</f>
        <v>255</v>
      </c>
      <c r="J41" s="21" t="s">
        <v>8</v>
      </c>
      <c r="K41" s="22">
        <f>IF(OR('Men''s Epée'!$A$3=1,'Men''s Epée'!$V$3=TRUE),IF(OR(J41&gt;=49,ISNUMBER(J41)=FALSE),0,VLOOKUP(J41,PointTable,K$3,TRUE)),0)</f>
        <v>0</v>
      </c>
      <c r="L41" s="21">
        <v>28</v>
      </c>
      <c r="M41" s="22">
        <f>IF(OR('Men''s Epée'!$A$3=1,'Men''s Epée'!$W$3=TRUE),IF(OR(L41&gt;=49,ISNUMBER(L41)=FALSE),0,VLOOKUP(L41,PointTable,M$3,TRUE)),0)</f>
        <v>300</v>
      </c>
      <c r="N41" s="21">
        <v>27</v>
      </c>
      <c r="O41" s="22">
        <f>IF(OR('Men''s Epée'!$A$3=1,'Men''s Epée'!$X$3=TRUE),IF(OR(N41&gt;=49,ISNUMBER(N41)=FALSE),0,VLOOKUP(N41,PointTable,O$3,TRUE)),0)</f>
        <v>285</v>
      </c>
      <c r="P41" s="23"/>
      <c r="Q41" s="23"/>
      <c r="R41" s="23"/>
      <c r="S41" s="24"/>
      <c r="U41" s="25">
        <f t="shared" si="23"/>
        <v>255</v>
      </c>
      <c r="V41" s="25">
        <f t="shared" si="24"/>
        <v>0</v>
      </c>
      <c r="W41" s="25">
        <f t="shared" si="25"/>
        <v>300</v>
      </c>
      <c r="X41" s="25">
        <f t="shared" si="26"/>
        <v>285</v>
      </c>
      <c r="Y41" s="25">
        <f>IF(OR('Men''s Epée'!$A$3=1,P41&gt;0),ABS(P41),0)</f>
        <v>0</v>
      </c>
      <c r="Z41" s="25">
        <f>IF(OR('Men''s Epée'!$A$3=1,Q41&gt;0),ABS(Q41),0)</f>
        <v>0</v>
      </c>
      <c r="AA41" s="25">
        <f>IF(OR('Men''s Epée'!$A$3=1,R41&gt;0),ABS(R41),0)</f>
        <v>0</v>
      </c>
      <c r="AB41" s="25">
        <f>IF(OR('Men''s Epée'!$A$3=1,S41&gt;0),ABS(S41),0)</f>
        <v>0</v>
      </c>
      <c r="AD41" s="12">
        <f>IF('Men''s Epée'!$U$3=TRUE,I41,0)</f>
        <v>0</v>
      </c>
      <c r="AE41" s="12">
        <f>IF('Men''s Epée'!$V$3=TRUE,K41,0)</f>
        <v>0</v>
      </c>
      <c r="AF41" s="12">
        <f>IF('Men''s Epée'!$W$3=TRUE,M41,0)</f>
        <v>0</v>
      </c>
      <c r="AG41" s="12">
        <f>IF('Men''s Epée'!$X$3=TRUE,O41,0)</f>
        <v>0</v>
      </c>
      <c r="AH41" s="26">
        <f t="shared" si="27"/>
        <v>0</v>
      </c>
      <c r="AI41" s="26">
        <f t="shared" si="27"/>
        <v>0</v>
      </c>
      <c r="AJ41" s="26">
        <f t="shared" si="27"/>
        <v>0</v>
      </c>
      <c r="AK41" s="26">
        <f t="shared" si="27"/>
        <v>0</v>
      </c>
      <c r="AL41" s="12">
        <f t="shared" si="28"/>
        <v>0</v>
      </c>
    </row>
    <row r="42" spans="1:38" ht="13.5">
      <c r="A42" s="16" t="str">
        <f t="shared" si="0"/>
        <v>39</v>
      </c>
      <c r="B42" s="16">
        <f t="shared" si="11"/>
      </c>
      <c r="C42" s="17" t="s">
        <v>207</v>
      </c>
      <c r="D42" s="18">
        <v>1974</v>
      </c>
      <c r="E42" s="19">
        <f>ROUND(F42+IF('Men''s Epée'!$A$3=1,G42,0)+LARGE($U42:$AB42,1)+LARGE($U42:$AB42,2),0)</f>
        <v>577</v>
      </c>
      <c r="F42" s="20"/>
      <c r="G42" s="21"/>
      <c r="H42" s="21">
        <v>30.5</v>
      </c>
      <c r="I42" s="22">
        <f>IF(OR('Men''s Epée'!$A$3=1,'Men''s Epée'!$U$3=TRUE),IF(OR(H42&gt;=49,ISNUMBER(H42)=FALSE),0,VLOOKUP(H42,PointTable,I$3,TRUE)),0)</f>
        <v>287.5</v>
      </c>
      <c r="J42" s="21" t="s">
        <v>8</v>
      </c>
      <c r="K42" s="22">
        <f>IF(OR('Men''s Epée'!$A$3=1,'Men''s Epée'!$V$3=TRUE),IF(OR(J42&gt;=49,ISNUMBER(J42)=FALSE),0,VLOOKUP(J42,PointTable,K$3,TRUE)),0)</f>
        <v>0</v>
      </c>
      <c r="L42" s="21" t="s">
        <v>8</v>
      </c>
      <c r="M42" s="22">
        <f>IF(OR('Men''s Epée'!$A$3=1,'Men''s Epée'!$W$3=TRUE),IF(OR(L42&gt;=49,ISNUMBER(L42)=FALSE),0,VLOOKUP(L42,PointTable,M$3,TRUE)),0)</f>
        <v>0</v>
      </c>
      <c r="N42" s="21">
        <v>25</v>
      </c>
      <c r="O42" s="22">
        <f>IF(OR('Men''s Epée'!$A$3=1,'Men''s Epée'!$X$3=TRUE),IF(OR(N42&gt;=49,ISNUMBER(N42)=FALSE),0,VLOOKUP(N42,PointTable,O$3,TRUE)),0)</f>
        <v>289</v>
      </c>
      <c r="P42" s="23"/>
      <c r="Q42" s="23"/>
      <c r="R42" s="23"/>
      <c r="S42" s="24"/>
      <c r="U42" s="25">
        <f aca="true" t="shared" si="29" ref="U42:U65">I42</f>
        <v>287.5</v>
      </c>
      <c r="V42" s="25">
        <f aca="true" t="shared" si="30" ref="V42:V65">K42</f>
        <v>0</v>
      </c>
      <c r="W42" s="25">
        <f aca="true" t="shared" si="31" ref="W42:W65">M42</f>
        <v>0</v>
      </c>
      <c r="X42" s="25">
        <f aca="true" t="shared" si="32" ref="X42:X65">O42</f>
        <v>289</v>
      </c>
      <c r="Y42" s="25">
        <f>IF(OR('Men''s Epée'!$A$3=1,P42&gt;0),ABS(P42),0)</f>
        <v>0</v>
      </c>
      <c r="Z42" s="25">
        <f>IF(OR('Men''s Epée'!$A$3=1,Q42&gt;0),ABS(Q42),0)</f>
        <v>0</v>
      </c>
      <c r="AA42" s="25">
        <f>IF(OR('Men''s Epée'!$A$3=1,R42&gt;0),ABS(R42),0)</f>
        <v>0</v>
      </c>
      <c r="AB42" s="25">
        <f>IF(OR('Men''s Epée'!$A$3=1,S42&gt;0),ABS(S42),0)</f>
        <v>0</v>
      </c>
      <c r="AD42" s="12">
        <f>IF('Men''s Epée'!$U$3=TRUE,I42,0)</f>
        <v>0</v>
      </c>
      <c r="AE42" s="12">
        <f>IF('Men''s Epée'!$V$3=TRUE,K42,0)</f>
        <v>0</v>
      </c>
      <c r="AF42" s="12">
        <f>IF('Men''s Epée'!$W$3=TRUE,M42,0)</f>
        <v>0</v>
      </c>
      <c r="AG42" s="12">
        <f>IF('Men''s Epée'!$X$3=TRUE,O42,0)</f>
        <v>0</v>
      </c>
      <c r="AH42" s="26">
        <f aca="true" t="shared" si="33" ref="AH42:AH65">MAX(P42,0)</f>
        <v>0</v>
      </c>
      <c r="AI42" s="26">
        <f aca="true" t="shared" si="34" ref="AI42:AI65">MAX(Q42,0)</f>
        <v>0</v>
      </c>
      <c r="AJ42" s="26">
        <f aca="true" t="shared" si="35" ref="AJ42:AJ65">MAX(R42,0)</f>
        <v>0</v>
      </c>
      <c r="AK42" s="26">
        <f aca="true" t="shared" si="36" ref="AK42:AK65">MAX(S42,0)</f>
        <v>0</v>
      </c>
      <c r="AL42" s="12">
        <f aca="true" t="shared" si="37" ref="AL42:AL65">LARGE(AD42:AK42,1)+LARGE(AD42:AK42,2)+F42</f>
        <v>0</v>
      </c>
    </row>
    <row r="43" spans="1:38" ht="13.5">
      <c r="A43" s="16" t="str">
        <f t="shared" si="0"/>
        <v>40</v>
      </c>
      <c r="B43" s="16">
        <f>TRIM(IF(D43&gt;=JuniorCutoff,"#",""))</f>
      </c>
      <c r="C43" s="17" t="s">
        <v>186</v>
      </c>
      <c r="D43" s="18">
        <v>1976</v>
      </c>
      <c r="E43" s="19">
        <f>ROUND(F43+IF('Men''s Epée'!$A$3=1,G43,0)+LARGE($U43:$AB43,1)+LARGE($U43:$AB43,2),0)</f>
        <v>574</v>
      </c>
      <c r="F43" s="20"/>
      <c r="G43" s="21"/>
      <c r="H43" s="21">
        <v>42</v>
      </c>
      <c r="I43" s="22">
        <f>IF(OR('Men''s Epée'!$A$3=1,'Men''s Epée'!$U$3=TRUE),IF(OR(H43&gt;=49,ISNUMBER(H43)=FALSE),0,VLOOKUP(H43,PointTable,I$3,TRUE)),0)</f>
        <v>230</v>
      </c>
      <c r="J43" s="21">
        <v>29</v>
      </c>
      <c r="K43" s="22">
        <f>IF(OR('Men''s Epée'!$A$3=1,'Men''s Epée'!$V$3=TRUE),IF(OR(J43&gt;=49,ISNUMBER(J43)=FALSE),0,VLOOKUP(J43,PointTable,K$3,TRUE)),0)</f>
        <v>295</v>
      </c>
      <c r="L43" s="21" t="s">
        <v>8</v>
      </c>
      <c r="M43" s="22">
        <f>IF(OR('Men''s Epée'!$A$3=1,'Men''s Epée'!$W$3=TRUE),IF(OR(L43&gt;=49,ISNUMBER(L43)=FALSE),0,VLOOKUP(L43,PointTable,M$3,TRUE)),0)</f>
        <v>0</v>
      </c>
      <c r="N43" s="21">
        <v>30</v>
      </c>
      <c r="O43" s="22">
        <f>IF(OR('Men''s Epée'!$A$3=1,'Men''s Epée'!$X$3=TRUE),IF(OR(N43&gt;=49,ISNUMBER(N43)=FALSE),0,VLOOKUP(N43,PointTable,O$3,TRUE)),0)</f>
        <v>279</v>
      </c>
      <c r="P43" s="23"/>
      <c r="Q43" s="23"/>
      <c r="R43" s="23"/>
      <c r="S43" s="24"/>
      <c r="U43" s="25">
        <f t="shared" si="29"/>
        <v>230</v>
      </c>
      <c r="V43" s="25">
        <f t="shared" si="30"/>
        <v>295</v>
      </c>
      <c r="W43" s="25">
        <f t="shared" si="31"/>
        <v>0</v>
      </c>
      <c r="X43" s="25">
        <f t="shared" si="32"/>
        <v>279</v>
      </c>
      <c r="Y43" s="25">
        <f>IF(OR('Men''s Epée'!$A$3=1,P43&gt;0),ABS(P43),0)</f>
        <v>0</v>
      </c>
      <c r="Z43" s="25">
        <f>IF(OR('Men''s Epée'!$A$3=1,Q43&gt;0),ABS(Q43),0)</f>
        <v>0</v>
      </c>
      <c r="AA43" s="25">
        <f>IF(OR('Men''s Epée'!$A$3=1,R43&gt;0),ABS(R43),0)</f>
        <v>0</v>
      </c>
      <c r="AB43" s="25">
        <f>IF(OR('Men''s Epée'!$A$3=1,S43&gt;0),ABS(S43),0)</f>
        <v>0</v>
      </c>
      <c r="AD43" s="12">
        <f>IF('Men''s Epée'!$U$3=TRUE,I43,0)</f>
        <v>0</v>
      </c>
      <c r="AE43" s="12">
        <f>IF('Men''s Epée'!$V$3=TRUE,K43,0)</f>
        <v>0</v>
      </c>
      <c r="AF43" s="12">
        <f>IF('Men''s Epée'!$W$3=TRUE,M43,0)</f>
        <v>0</v>
      </c>
      <c r="AG43" s="12">
        <f>IF('Men''s Epée'!$X$3=TRUE,O43,0)</f>
        <v>0</v>
      </c>
      <c r="AH43" s="26">
        <f t="shared" si="33"/>
        <v>0</v>
      </c>
      <c r="AI43" s="26">
        <f t="shared" si="34"/>
        <v>0</v>
      </c>
      <c r="AJ43" s="26">
        <f t="shared" si="35"/>
        <v>0</v>
      </c>
      <c r="AK43" s="26">
        <f t="shared" si="36"/>
        <v>0</v>
      </c>
      <c r="AL43" s="12">
        <f t="shared" si="37"/>
        <v>0</v>
      </c>
    </row>
    <row r="44" spans="1:38" ht="13.5">
      <c r="A44" s="16" t="str">
        <f t="shared" si="0"/>
        <v>41</v>
      </c>
      <c r="B44" s="16" t="str">
        <f t="shared" si="11"/>
        <v>#</v>
      </c>
      <c r="C44" s="17" t="s">
        <v>414</v>
      </c>
      <c r="D44" s="18">
        <v>1985</v>
      </c>
      <c r="E44" s="19">
        <f>ROUND(F44+IF('Men''s Epée'!$A$3=1,G44,0)+LARGE($U44:$AB44,1)+LARGE($U44:$AB44,2),0)</f>
        <v>571</v>
      </c>
      <c r="F44" s="20"/>
      <c r="G44" s="21"/>
      <c r="H44" s="21" t="s">
        <v>8</v>
      </c>
      <c r="I44" s="22">
        <f>IF(OR('Men''s Epée'!$A$3=1,'Men''s Epée'!$U$3=TRUE),IF(OR(H44&gt;=49,ISNUMBER(H44)=FALSE),0,VLOOKUP(H44,PointTable,I$3,TRUE)),0)</f>
        <v>0</v>
      </c>
      <c r="J44" s="21" t="s">
        <v>8</v>
      </c>
      <c r="K44" s="22">
        <f>IF(OR('Men''s Epée'!$A$3=1,'Men''s Epée'!$V$3=TRUE),IF(OR(J44&gt;=49,ISNUMBER(J44)=FALSE),0,VLOOKUP(J44,PointTable,K$3,TRUE)),0)</f>
        <v>0</v>
      </c>
      <c r="L44" s="21">
        <v>30</v>
      </c>
      <c r="M44" s="22">
        <f>IF(OR('Men''s Epée'!$A$3=1,'Men''s Epée'!$W$3=TRUE),IF(OR(L44&gt;=49,ISNUMBER(L44)=FALSE),0,VLOOKUP(L44,PointTable,M$3,TRUE)),0)</f>
        <v>290</v>
      </c>
      <c r="N44" s="21">
        <v>29</v>
      </c>
      <c r="O44" s="22">
        <f>IF(OR('Men''s Epée'!$A$3=1,'Men''s Epée'!$X$3=TRUE),IF(OR(N44&gt;=49,ISNUMBER(N44)=FALSE),0,VLOOKUP(N44,PointTable,O$3,TRUE)),0)</f>
        <v>281</v>
      </c>
      <c r="P44" s="23"/>
      <c r="Q44" s="23"/>
      <c r="R44" s="23"/>
      <c r="S44" s="24"/>
      <c r="U44" s="25">
        <f t="shared" si="29"/>
        <v>0</v>
      </c>
      <c r="V44" s="25">
        <f t="shared" si="30"/>
        <v>0</v>
      </c>
      <c r="W44" s="25">
        <f t="shared" si="31"/>
        <v>290</v>
      </c>
      <c r="X44" s="25">
        <f t="shared" si="32"/>
        <v>281</v>
      </c>
      <c r="Y44" s="25">
        <f>IF(OR('Men''s Epée'!$A$3=1,P44&gt;0),ABS(P44),0)</f>
        <v>0</v>
      </c>
      <c r="Z44" s="25">
        <f>IF(OR('Men''s Epée'!$A$3=1,Q44&gt;0),ABS(Q44),0)</f>
        <v>0</v>
      </c>
      <c r="AA44" s="25">
        <f>IF(OR('Men''s Epée'!$A$3=1,R44&gt;0),ABS(R44),0)</f>
        <v>0</v>
      </c>
      <c r="AB44" s="25">
        <f>IF(OR('Men''s Epée'!$A$3=1,S44&gt;0),ABS(S44),0)</f>
        <v>0</v>
      </c>
      <c r="AD44" s="12">
        <f>IF('Men''s Epée'!$U$3=TRUE,I44,0)</f>
        <v>0</v>
      </c>
      <c r="AE44" s="12">
        <f>IF('Men''s Epée'!$V$3=TRUE,K44,0)</f>
        <v>0</v>
      </c>
      <c r="AF44" s="12">
        <f>IF('Men''s Epée'!$W$3=TRUE,M44,0)</f>
        <v>0</v>
      </c>
      <c r="AG44" s="12">
        <f>IF('Men''s Epée'!$X$3=TRUE,O44,0)</f>
        <v>0</v>
      </c>
      <c r="AH44" s="26">
        <f t="shared" si="33"/>
        <v>0</v>
      </c>
      <c r="AI44" s="26">
        <f t="shared" si="34"/>
        <v>0</v>
      </c>
      <c r="AJ44" s="26">
        <f t="shared" si="35"/>
        <v>0</v>
      </c>
      <c r="AK44" s="26">
        <f t="shared" si="36"/>
        <v>0</v>
      </c>
      <c r="AL44" s="12">
        <f t="shared" si="37"/>
        <v>0</v>
      </c>
    </row>
    <row r="45" spans="1:38" ht="13.5">
      <c r="A45" s="16" t="str">
        <f t="shared" si="0"/>
        <v>42</v>
      </c>
      <c r="B45" s="16" t="str">
        <f t="shared" si="11"/>
        <v>#</v>
      </c>
      <c r="C45" s="17" t="s">
        <v>265</v>
      </c>
      <c r="D45" s="18">
        <v>1982</v>
      </c>
      <c r="E45" s="19">
        <f>ROUND(F45+IF('Men''s Epée'!$A$3=1,G45,0)+LARGE($U45:$AB45,1)+LARGE($U45:$AB45,2),0)</f>
        <v>562</v>
      </c>
      <c r="F45" s="20"/>
      <c r="G45" s="21"/>
      <c r="H45" s="21">
        <v>33</v>
      </c>
      <c r="I45" s="22">
        <f>IF(OR('Men''s Epée'!$A$3=1,'Men''s Epée'!$U$3=TRUE),IF(OR(H45&gt;=49,ISNUMBER(H45)=FALSE),0,VLOOKUP(H45,PointTable,I$3,TRUE)),0)</f>
        <v>275</v>
      </c>
      <c r="J45" s="21" t="s">
        <v>8</v>
      </c>
      <c r="K45" s="22">
        <f>IF(OR('Men''s Epée'!$A$3=1,'Men''s Epée'!$V$3=TRUE),IF(OR(J45&gt;=49,ISNUMBER(J45)=FALSE),0,VLOOKUP(J45,PointTable,K$3,TRUE)),0)</f>
        <v>0</v>
      </c>
      <c r="L45" s="21" t="s">
        <v>8</v>
      </c>
      <c r="M45" s="22">
        <f>IF(OR('Men''s Epée'!$A$3=1,'Men''s Epée'!$W$3=TRUE),IF(OR(L45&gt;=49,ISNUMBER(L45)=FALSE),0,VLOOKUP(L45,PointTable,M$3,TRUE)),0)</f>
        <v>0</v>
      </c>
      <c r="N45" s="21">
        <v>26</v>
      </c>
      <c r="O45" s="22">
        <f>IF(OR('Men''s Epée'!$A$3=1,'Men''s Epée'!$X$3=TRUE),IF(OR(N45&gt;=49,ISNUMBER(N45)=FALSE),0,VLOOKUP(N45,PointTable,O$3,TRUE)),0)</f>
        <v>287</v>
      </c>
      <c r="P45" s="23"/>
      <c r="Q45" s="23"/>
      <c r="R45" s="23"/>
      <c r="S45" s="24"/>
      <c r="U45" s="25">
        <f t="shared" si="29"/>
        <v>275</v>
      </c>
      <c r="V45" s="25">
        <f t="shared" si="30"/>
        <v>0</v>
      </c>
      <c r="W45" s="25">
        <f t="shared" si="31"/>
        <v>0</v>
      </c>
      <c r="X45" s="25">
        <f t="shared" si="32"/>
        <v>287</v>
      </c>
      <c r="Y45" s="25">
        <f>IF(OR('Men''s Epée'!$A$3=1,P45&gt;0),ABS(P45),0)</f>
        <v>0</v>
      </c>
      <c r="Z45" s="25">
        <f>IF(OR('Men''s Epée'!$A$3=1,Q45&gt;0),ABS(Q45),0)</f>
        <v>0</v>
      </c>
      <c r="AA45" s="25">
        <f>IF(OR('Men''s Epée'!$A$3=1,R45&gt;0),ABS(R45),0)</f>
        <v>0</v>
      </c>
      <c r="AB45" s="25">
        <f>IF(OR('Men''s Epée'!$A$3=1,S45&gt;0),ABS(S45),0)</f>
        <v>0</v>
      </c>
      <c r="AD45" s="12">
        <f>IF('Men''s Epée'!$U$3=TRUE,I45,0)</f>
        <v>0</v>
      </c>
      <c r="AE45" s="12">
        <f>IF('Men''s Epée'!$V$3=TRUE,K45,0)</f>
        <v>0</v>
      </c>
      <c r="AF45" s="12">
        <f>IF('Men''s Epée'!$W$3=TRUE,M45,0)</f>
        <v>0</v>
      </c>
      <c r="AG45" s="12">
        <f>IF('Men''s Epée'!$X$3=TRUE,O45,0)</f>
        <v>0</v>
      </c>
      <c r="AH45" s="26">
        <f t="shared" si="33"/>
        <v>0</v>
      </c>
      <c r="AI45" s="26">
        <f t="shared" si="34"/>
        <v>0</v>
      </c>
      <c r="AJ45" s="26">
        <f t="shared" si="35"/>
        <v>0</v>
      </c>
      <c r="AK45" s="26">
        <f t="shared" si="36"/>
        <v>0</v>
      </c>
      <c r="AL45" s="12">
        <f t="shared" si="37"/>
        <v>0</v>
      </c>
    </row>
    <row r="46" spans="1:38" ht="13.5">
      <c r="A46" s="16" t="str">
        <f t="shared" si="0"/>
        <v>43</v>
      </c>
      <c r="B46" s="16">
        <f>TRIM(IF(D46&gt;=JuniorCutoff,"#",""))</f>
      </c>
      <c r="C46" s="17" t="s">
        <v>119</v>
      </c>
      <c r="D46" s="18">
        <v>1963</v>
      </c>
      <c r="E46" s="19">
        <f>ROUND(F46+IF('Men''s Epée'!$A$3=1,G46,0)+LARGE($U46:$AB46,1)+LARGE($U46:$AB46,2),0)</f>
        <v>560</v>
      </c>
      <c r="F46" s="20"/>
      <c r="G46" s="21"/>
      <c r="H46" s="21">
        <v>38</v>
      </c>
      <c r="I46" s="22">
        <f>IF(OR('Men''s Epée'!$A$3=1,'Men''s Epée'!$U$3=TRUE),IF(OR(H46&gt;=49,ISNUMBER(H46)=FALSE),0,VLOOKUP(H46,PointTable,I$3,TRUE)),0)</f>
        <v>250</v>
      </c>
      <c r="J46" s="21">
        <v>26</v>
      </c>
      <c r="K46" s="22">
        <f>IF(OR('Men''s Epée'!$A$3=1,'Men''s Epée'!$V$3=TRUE),IF(OR(J46&gt;=49,ISNUMBER(J46)=FALSE),0,VLOOKUP(J46,PointTable,K$3,TRUE)),0)</f>
        <v>310</v>
      </c>
      <c r="L46" s="21" t="s">
        <v>8</v>
      </c>
      <c r="M46" s="22">
        <f>IF(OR('Men''s Epée'!$A$3=1,'Men''s Epée'!$W$3=TRUE),IF(OR(L46&gt;=49,ISNUMBER(L46)=FALSE),0,VLOOKUP(L46,PointTable,M$3,TRUE)),0)</f>
        <v>0</v>
      </c>
      <c r="N46" s="21" t="s">
        <v>8</v>
      </c>
      <c r="O46" s="22">
        <f>IF(OR('Men''s Epée'!$A$3=1,'Men''s Epée'!$X$3=TRUE),IF(OR(N46&gt;=49,ISNUMBER(N46)=FALSE),0,VLOOKUP(N46,PointTable,O$3,TRUE)),0)</f>
        <v>0</v>
      </c>
      <c r="P46" s="23"/>
      <c r="Q46" s="23"/>
      <c r="R46" s="23"/>
      <c r="S46" s="24"/>
      <c r="U46" s="25">
        <f t="shared" si="29"/>
        <v>250</v>
      </c>
      <c r="V46" s="25">
        <f t="shared" si="30"/>
        <v>310</v>
      </c>
      <c r="W46" s="25">
        <f t="shared" si="31"/>
        <v>0</v>
      </c>
      <c r="X46" s="25">
        <f t="shared" si="32"/>
        <v>0</v>
      </c>
      <c r="Y46" s="25">
        <f>IF(OR('Men''s Epée'!$A$3=1,P46&gt;0),ABS(P46),0)</f>
        <v>0</v>
      </c>
      <c r="Z46" s="25">
        <f>IF(OR('Men''s Epée'!$A$3=1,Q46&gt;0),ABS(Q46),0)</f>
        <v>0</v>
      </c>
      <c r="AA46" s="25">
        <f>IF(OR('Men''s Epée'!$A$3=1,R46&gt;0),ABS(R46),0)</f>
        <v>0</v>
      </c>
      <c r="AB46" s="25">
        <f>IF(OR('Men''s Epée'!$A$3=1,S46&gt;0),ABS(S46),0)</f>
        <v>0</v>
      </c>
      <c r="AD46" s="12">
        <f>IF('Men''s Epée'!$U$3=TRUE,I46,0)</f>
        <v>0</v>
      </c>
      <c r="AE46" s="12">
        <f>IF('Men''s Epée'!$V$3=TRUE,K46,0)</f>
        <v>0</v>
      </c>
      <c r="AF46" s="12">
        <f>IF('Men''s Epée'!$W$3=TRUE,M46,0)</f>
        <v>0</v>
      </c>
      <c r="AG46" s="12">
        <f>IF('Men''s Epée'!$X$3=TRUE,O46,0)</f>
        <v>0</v>
      </c>
      <c r="AH46" s="26">
        <f t="shared" si="33"/>
        <v>0</v>
      </c>
      <c r="AI46" s="26">
        <f t="shared" si="34"/>
        <v>0</v>
      </c>
      <c r="AJ46" s="26">
        <f t="shared" si="35"/>
        <v>0</v>
      </c>
      <c r="AK46" s="26">
        <f t="shared" si="36"/>
        <v>0</v>
      </c>
      <c r="AL46" s="12">
        <f t="shared" si="37"/>
        <v>0</v>
      </c>
    </row>
    <row r="47" spans="1:38" ht="13.5">
      <c r="A47" s="16" t="str">
        <f t="shared" si="0"/>
        <v>44</v>
      </c>
      <c r="B47" s="16">
        <f t="shared" si="11"/>
      </c>
      <c r="C47" s="17" t="s">
        <v>268</v>
      </c>
      <c r="D47" s="18">
        <v>1978</v>
      </c>
      <c r="E47" s="19">
        <f>ROUND(F47+IF('Men''s Epée'!$A$3=1,G47,0)+LARGE($U47:$AB47,1)+LARGE($U47:$AB47,2),0)</f>
        <v>497</v>
      </c>
      <c r="F47" s="20"/>
      <c r="G47" s="21"/>
      <c r="H47" s="21">
        <v>44</v>
      </c>
      <c r="I47" s="22">
        <f>IF(OR('Men''s Epée'!$A$3=1,'Men''s Epée'!$U$3=TRUE),IF(OR(H47&gt;=49,ISNUMBER(H47)=FALSE),0,VLOOKUP(H47,PointTable,I$3,TRUE)),0)</f>
        <v>220</v>
      </c>
      <c r="J47" s="21" t="s">
        <v>8</v>
      </c>
      <c r="K47" s="22">
        <f>IF(OR('Men''s Epée'!$A$3=1,'Men''s Epée'!$V$3=TRUE),IF(OR(J47&gt;=49,ISNUMBER(J47)=FALSE),0,VLOOKUP(J47,PointTable,K$3,TRUE)),0)</f>
        <v>0</v>
      </c>
      <c r="L47" s="21" t="s">
        <v>8</v>
      </c>
      <c r="M47" s="22">
        <f>IF(OR('Men''s Epée'!$A$3=1,'Men''s Epée'!$W$3=TRUE),IF(OR(L47&gt;=49,ISNUMBER(L47)=FALSE),0,VLOOKUP(L47,PointTable,M$3,TRUE)),0)</f>
        <v>0</v>
      </c>
      <c r="N47" s="21">
        <v>31</v>
      </c>
      <c r="O47" s="22">
        <f>IF(OR('Men''s Epée'!$A$3=1,'Men''s Epée'!$X$3=TRUE),IF(OR(N47&gt;=49,ISNUMBER(N47)=FALSE),0,VLOOKUP(N47,PointTable,O$3,TRUE)),0)</f>
        <v>277</v>
      </c>
      <c r="P47" s="23"/>
      <c r="Q47" s="23"/>
      <c r="R47" s="23"/>
      <c r="S47" s="24"/>
      <c r="U47" s="25">
        <f t="shared" si="29"/>
        <v>220</v>
      </c>
      <c r="V47" s="25">
        <f t="shared" si="30"/>
        <v>0</v>
      </c>
      <c r="W47" s="25">
        <f t="shared" si="31"/>
        <v>0</v>
      </c>
      <c r="X47" s="25">
        <f t="shared" si="32"/>
        <v>277</v>
      </c>
      <c r="Y47" s="25">
        <f>IF(OR('Men''s Epée'!$A$3=1,P47&gt;0),ABS(P47),0)</f>
        <v>0</v>
      </c>
      <c r="Z47" s="25">
        <f>IF(OR('Men''s Epée'!$A$3=1,Q47&gt;0),ABS(Q47),0)</f>
        <v>0</v>
      </c>
      <c r="AA47" s="25">
        <f>IF(OR('Men''s Epée'!$A$3=1,R47&gt;0),ABS(R47),0)</f>
        <v>0</v>
      </c>
      <c r="AB47" s="25">
        <f>IF(OR('Men''s Epée'!$A$3=1,S47&gt;0),ABS(S47),0)</f>
        <v>0</v>
      </c>
      <c r="AD47" s="12">
        <f>IF('Men''s Epée'!$U$3=TRUE,I47,0)</f>
        <v>0</v>
      </c>
      <c r="AE47" s="12">
        <f>IF('Men''s Epée'!$V$3=TRUE,K47,0)</f>
        <v>0</v>
      </c>
      <c r="AF47" s="12">
        <f>IF('Men''s Epée'!$W$3=TRUE,M47,0)</f>
        <v>0</v>
      </c>
      <c r="AG47" s="12">
        <f>IF('Men''s Epée'!$X$3=TRUE,O47,0)</f>
        <v>0</v>
      </c>
      <c r="AH47" s="26">
        <f t="shared" si="33"/>
        <v>0</v>
      </c>
      <c r="AI47" s="26">
        <f t="shared" si="34"/>
        <v>0</v>
      </c>
      <c r="AJ47" s="26">
        <f t="shared" si="35"/>
        <v>0</v>
      </c>
      <c r="AK47" s="26">
        <f t="shared" si="36"/>
        <v>0</v>
      </c>
      <c r="AL47" s="12">
        <f t="shared" si="37"/>
        <v>0</v>
      </c>
    </row>
    <row r="48" spans="1:38" ht="13.5">
      <c r="A48" s="16" t="str">
        <f t="shared" si="0"/>
        <v>45</v>
      </c>
      <c r="B48" s="16">
        <f t="shared" si="11"/>
      </c>
      <c r="C48" s="17" t="s">
        <v>263</v>
      </c>
      <c r="D48" s="18">
        <v>1978</v>
      </c>
      <c r="E48" s="19">
        <f>ROUND(F48+IF('Men''s Epée'!$A$3=1,G48,0)+LARGE($U48:$AB48,1)+LARGE($U48:$AB48,2),0)</f>
        <v>480</v>
      </c>
      <c r="F48" s="20"/>
      <c r="G48" s="21"/>
      <c r="H48" s="21">
        <v>16</v>
      </c>
      <c r="I48" s="22">
        <f>IF(OR('Men''s Epée'!$A$3=1,'Men''s Epée'!$U$3=TRUE),IF(OR(H48&gt;=49,ISNUMBER(H48)=FALSE),0,VLOOKUP(H48,PointTable,I$3,TRUE)),0)</f>
        <v>480</v>
      </c>
      <c r="J48" s="21" t="s">
        <v>8</v>
      </c>
      <c r="K48" s="22">
        <f>IF(OR('Men''s Epée'!$A$3=1,'Men''s Epée'!$V$3=TRUE),IF(OR(J48&gt;=49,ISNUMBER(J48)=FALSE),0,VLOOKUP(J48,PointTable,K$3,TRUE)),0)</f>
        <v>0</v>
      </c>
      <c r="L48" s="21" t="s">
        <v>8</v>
      </c>
      <c r="M48" s="22">
        <f>IF(OR('Men''s Epée'!$A$3=1,'Men''s Epée'!$W$3=TRUE),IF(OR(L48&gt;=49,ISNUMBER(L48)=FALSE),0,VLOOKUP(L48,PointTable,M$3,TRUE)),0)</f>
        <v>0</v>
      </c>
      <c r="N48" s="21" t="s">
        <v>8</v>
      </c>
      <c r="O48" s="22">
        <f>IF(OR('Men''s Epée'!$A$3=1,'Men''s Epée'!$X$3=TRUE),IF(OR(N48&gt;=49,ISNUMBER(N48)=FALSE),0,VLOOKUP(N48,PointTable,O$3,TRUE)),0)</f>
        <v>0</v>
      </c>
      <c r="P48" s="23"/>
      <c r="Q48" s="23"/>
      <c r="R48" s="23"/>
      <c r="S48" s="24"/>
      <c r="U48" s="25">
        <f t="shared" si="29"/>
        <v>480</v>
      </c>
      <c r="V48" s="25">
        <f t="shared" si="30"/>
        <v>0</v>
      </c>
      <c r="W48" s="25">
        <f t="shared" si="31"/>
        <v>0</v>
      </c>
      <c r="X48" s="25">
        <f t="shared" si="32"/>
        <v>0</v>
      </c>
      <c r="Y48" s="25">
        <f>IF(OR('Men''s Epée'!$A$3=1,P48&gt;0),ABS(P48),0)</f>
        <v>0</v>
      </c>
      <c r="Z48" s="25">
        <f>IF(OR('Men''s Epée'!$A$3=1,Q48&gt;0),ABS(Q48),0)</f>
        <v>0</v>
      </c>
      <c r="AA48" s="25">
        <f>IF(OR('Men''s Epée'!$A$3=1,R48&gt;0),ABS(R48),0)</f>
        <v>0</v>
      </c>
      <c r="AB48" s="25">
        <f>IF(OR('Men''s Epée'!$A$3=1,S48&gt;0),ABS(S48),0)</f>
        <v>0</v>
      </c>
      <c r="AD48" s="12">
        <f>IF('Men''s Epée'!$U$3=TRUE,I48,0)</f>
        <v>0</v>
      </c>
      <c r="AE48" s="12">
        <f>IF('Men''s Epée'!$V$3=TRUE,K48,0)</f>
        <v>0</v>
      </c>
      <c r="AF48" s="12">
        <f>IF('Men''s Epée'!$W$3=TRUE,M48,0)</f>
        <v>0</v>
      </c>
      <c r="AG48" s="12">
        <f>IF('Men''s Epée'!$X$3=TRUE,O48,0)</f>
        <v>0</v>
      </c>
      <c r="AH48" s="26">
        <f t="shared" si="33"/>
        <v>0</v>
      </c>
      <c r="AI48" s="26">
        <f t="shared" si="34"/>
        <v>0</v>
      </c>
      <c r="AJ48" s="26">
        <f t="shared" si="35"/>
        <v>0</v>
      </c>
      <c r="AK48" s="26">
        <f t="shared" si="36"/>
        <v>0</v>
      </c>
      <c r="AL48" s="12">
        <f t="shared" si="37"/>
        <v>0</v>
      </c>
    </row>
    <row r="49" spans="1:38" ht="13.5">
      <c r="A49" s="16" t="str">
        <f t="shared" si="0"/>
        <v>46</v>
      </c>
      <c r="B49" s="16" t="str">
        <f t="shared" si="11"/>
        <v>#</v>
      </c>
      <c r="C49" s="17" t="s">
        <v>329</v>
      </c>
      <c r="D49" s="18">
        <v>1982</v>
      </c>
      <c r="E49" s="19">
        <f>ROUND(F49+IF('Men''s Epée'!$A$3=1,G49,0)+LARGE($U49:$AB49,1)+LARGE($U49:$AB49,2),0)</f>
        <v>475</v>
      </c>
      <c r="F49" s="20"/>
      <c r="G49" s="21"/>
      <c r="H49" s="21" t="s">
        <v>8</v>
      </c>
      <c r="I49" s="22">
        <f>IF(OR('Men''s Epée'!$A$3=1,'Men''s Epée'!$U$3=TRUE),IF(OR(H49&gt;=49,ISNUMBER(H49)=FALSE),0,VLOOKUP(H49,PointTable,I$3,TRUE)),0)</f>
        <v>0</v>
      </c>
      <c r="J49" s="21">
        <v>40</v>
      </c>
      <c r="K49" s="22">
        <f>IF(OR('Men''s Epée'!$A$3=1,'Men''s Epée'!$V$3=TRUE),IF(OR(J49&gt;=49,ISNUMBER(J49)=FALSE),0,VLOOKUP(J49,PointTable,K$3,TRUE)),0)</f>
        <v>240</v>
      </c>
      <c r="L49" s="21">
        <v>41</v>
      </c>
      <c r="M49" s="22">
        <f>IF(OR('Men''s Epée'!$A$3=1,'Men''s Epée'!$W$3=TRUE),IF(OR(L49&gt;=49,ISNUMBER(L49)=FALSE),0,VLOOKUP(L49,PointTable,M$3,TRUE)),0)</f>
        <v>235</v>
      </c>
      <c r="N49" s="21" t="s">
        <v>8</v>
      </c>
      <c r="O49" s="22">
        <f>IF(OR('Men''s Epée'!$A$3=1,'Men''s Epée'!$X$3=TRUE),IF(OR(N49&gt;=49,ISNUMBER(N49)=FALSE),0,VLOOKUP(N49,PointTable,O$3,TRUE)),0)</f>
        <v>0</v>
      </c>
      <c r="P49" s="23"/>
      <c r="Q49" s="23"/>
      <c r="R49" s="23"/>
      <c r="S49" s="24"/>
      <c r="U49" s="25">
        <f t="shared" si="29"/>
        <v>0</v>
      </c>
      <c r="V49" s="25">
        <f t="shared" si="30"/>
        <v>240</v>
      </c>
      <c r="W49" s="25">
        <f t="shared" si="31"/>
        <v>235</v>
      </c>
      <c r="X49" s="25">
        <f t="shared" si="32"/>
        <v>0</v>
      </c>
      <c r="Y49" s="25">
        <f>IF(OR('Men''s Epée'!$A$3=1,P49&gt;0),ABS(P49),0)</f>
        <v>0</v>
      </c>
      <c r="Z49" s="25">
        <f>IF(OR('Men''s Epée'!$A$3=1,Q49&gt;0),ABS(Q49),0)</f>
        <v>0</v>
      </c>
      <c r="AA49" s="25">
        <f>IF(OR('Men''s Epée'!$A$3=1,R49&gt;0),ABS(R49),0)</f>
        <v>0</v>
      </c>
      <c r="AB49" s="25">
        <f>IF(OR('Men''s Epée'!$A$3=1,S49&gt;0),ABS(S49),0)</f>
        <v>0</v>
      </c>
      <c r="AD49" s="12">
        <f>IF('Men''s Epée'!$U$3=TRUE,I49,0)</f>
        <v>0</v>
      </c>
      <c r="AE49" s="12">
        <f>IF('Men''s Epée'!$V$3=TRUE,K49,0)</f>
        <v>0</v>
      </c>
      <c r="AF49" s="12">
        <f>IF('Men''s Epée'!$W$3=TRUE,M49,0)</f>
        <v>0</v>
      </c>
      <c r="AG49" s="12">
        <f>IF('Men''s Epée'!$X$3=TRUE,O49,0)</f>
        <v>0</v>
      </c>
      <c r="AH49" s="26">
        <f t="shared" si="33"/>
        <v>0</v>
      </c>
      <c r="AI49" s="26">
        <f t="shared" si="34"/>
        <v>0</v>
      </c>
      <c r="AJ49" s="26">
        <f t="shared" si="35"/>
        <v>0</v>
      </c>
      <c r="AK49" s="26">
        <f t="shared" si="36"/>
        <v>0</v>
      </c>
      <c r="AL49" s="12">
        <f t="shared" si="37"/>
        <v>0</v>
      </c>
    </row>
    <row r="50" spans="1:38" ht="13.5">
      <c r="A50" s="16" t="str">
        <f t="shared" si="0"/>
        <v>47</v>
      </c>
      <c r="B50" s="16">
        <f t="shared" si="11"/>
      </c>
      <c r="C50" s="17" t="s">
        <v>330</v>
      </c>
      <c r="D50" s="18">
        <v>1960</v>
      </c>
      <c r="E50" s="19">
        <f>ROUND(F50+IF('Men''s Epée'!$A$3=1,G50,0)+LARGE($U50:$AB50,1)+LARGE($U50:$AB50,2),0)</f>
        <v>460</v>
      </c>
      <c r="F50" s="20"/>
      <c r="G50" s="21"/>
      <c r="H50" s="21" t="s">
        <v>8</v>
      </c>
      <c r="I50" s="22">
        <f>IF(OR('Men''s Epée'!$A$3=1,'Men''s Epée'!$U$3=TRUE),IF(OR(H50&gt;=49,ISNUMBER(H50)=FALSE),0,VLOOKUP(H50,PointTable,I$3,TRUE)),0)</f>
        <v>0</v>
      </c>
      <c r="J50" s="21">
        <v>47</v>
      </c>
      <c r="K50" s="22">
        <f>IF(OR('Men''s Epée'!$A$3=1,'Men''s Epée'!$V$3=TRUE),IF(OR(J50&gt;=49,ISNUMBER(J50)=FALSE),0,VLOOKUP(J50,PointTable,K$3,TRUE)),0)</f>
        <v>205</v>
      </c>
      <c r="L50" s="21">
        <v>37</v>
      </c>
      <c r="M50" s="22">
        <f>IF(OR('Men''s Epée'!$A$3=1,'Men''s Epée'!$W$3=TRUE),IF(OR(L50&gt;=49,ISNUMBER(L50)=FALSE),0,VLOOKUP(L50,PointTable,M$3,TRUE)),0)</f>
        <v>255</v>
      </c>
      <c r="N50" s="21" t="s">
        <v>8</v>
      </c>
      <c r="O50" s="22">
        <f>IF(OR('Men''s Epée'!$A$3=1,'Men''s Epée'!$X$3=TRUE),IF(OR(N50&gt;=49,ISNUMBER(N50)=FALSE),0,VLOOKUP(N50,PointTable,O$3,TRUE)),0)</f>
        <v>0</v>
      </c>
      <c r="P50" s="23"/>
      <c r="Q50" s="23"/>
      <c r="R50" s="23"/>
      <c r="S50" s="24"/>
      <c r="U50" s="25">
        <f t="shared" si="29"/>
        <v>0</v>
      </c>
      <c r="V50" s="25">
        <f t="shared" si="30"/>
        <v>205</v>
      </c>
      <c r="W50" s="25">
        <f t="shared" si="31"/>
        <v>255</v>
      </c>
      <c r="X50" s="25">
        <f t="shared" si="32"/>
        <v>0</v>
      </c>
      <c r="Y50" s="25">
        <f>IF(OR('Men''s Epée'!$A$3=1,P50&gt;0),ABS(P50),0)</f>
        <v>0</v>
      </c>
      <c r="Z50" s="25">
        <f>IF(OR('Men''s Epée'!$A$3=1,Q50&gt;0),ABS(Q50),0)</f>
        <v>0</v>
      </c>
      <c r="AA50" s="25">
        <f>IF(OR('Men''s Epée'!$A$3=1,R50&gt;0),ABS(R50),0)</f>
        <v>0</v>
      </c>
      <c r="AB50" s="25">
        <f>IF(OR('Men''s Epée'!$A$3=1,S50&gt;0),ABS(S50),0)</f>
        <v>0</v>
      </c>
      <c r="AD50" s="12">
        <f>IF('Men''s Epée'!$U$3=TRUE,I50,0)</f>
        <v>0</v>
      </c>
      <c r="AE50" s="12">
        <f>IF('Men''s Epée'!$V$3=TRUE,K50,0)</f>
        <v>0</v>
      </c>
      <c r="AF50" s="12">
        <f>IF('Men''s Epée'!$W$3=TRUE,M50,0)</f>
        <v>0</v>
      </c>
      <c r="AG50" s="12">
        <f>IF('Men''s Epée'!$X$3=TRUE,O50,0)</f>
        <v>0</v>
      </c>
      <c r="AH50" s="26">
        <f t="shared" si="33"/>
        <v>0</v>
      </c>
      <c r="AI50" s="26">
        <f t="shared" si="34"/>
        <v>0</v>
      </c>
      <c r="AJ50" s="26">
        <f t="shared" si="35"/>
        <v>0</v>
      </c>
      <c r="AK50" s="26">
        <f t="shared" si="36"/>
        <v>0</v>
      </c>
      <c r="AL50" s="12">
        <f t="shared" si="37"/>
        <v>0</v>
      </c>
    </row>
    <row r="51" spans="1:38" ht="13.5">
      <c r="A51" s="16" t="str">
        <f t="shared" si="0"/>
        <v>48</v>
      </c>
      <c r="B51" s="16">
        <f t="shared" si="11"/>
      </c>
      <c r="C51" s="17" t="s">
        <v>117</v>
      </c>
      <c r="D51" s="18">
        <v>1968</v>
      </c>
      <c r="E51" s="19">
        <f>ROUND(F51+IF('Men''s Epée'!$A$3=1,G51,0)+LARGE($U51:$AB51,1)+LARGE($U51:$AB51,2),0)</f>
        <v>315</v>
      </c>
      <c r="F51" s="20"/>
      <c r="G51" s="21"/>
      <c r="H51" s="21" t="s">
        <v>8</v>
      </c>
      <c r="I51" s="22">
        <f>IF(OR('Men''s Epée'!$A$3=1,'Men''s Epée'!$U$3=TRUE),IF(OR(H51&gt;=49,ISNUMBER(H51)=FALSE),0,VLOOKUP(H51,PointTable,I$3,TRUE)),0)</f>
        <v>0</v>
      </c>
      <c r="J51" s="21" t="s">
        <v>8</v>
      </c>
      <c r="K51" s="22">
        <f>IF(OR('Men''s Epée'!$A$3=1,'Men''s Epée'!$V$3=TRUE),IF(OR(J51&gt;=49,ISNUMBER(J51)=FALSE),0,VLOOKUP(J51,PointTable,K$3,TRUE)),0)</f>
        <v>0</v>
      </c>
      <c r="L51" s="21">
        <v>25</v>
      </c>
      <c r="M51" s="22">
        <f>IF(OR('Men''s Epée'!$A$3=1,'Men''s Epée'!$W$3=TRUE),IF(OR(L51&gt;=49,ISNUMBER(L51)=FALSE),0,VLOOKUP(L51,PointTable,M$3,TRUE)),0)</f>
        <v>315</v>
      </c>
      <c r="N51" s="21" t="s">
        <v>8</v>
      </c>
      <c r="O51" s="22">
        <f>IF(OR('Men''s Epée'!$A$3=1,'Men''s Epée'!$X$3=TRUE),IF(OR(N51&gt;=49,ISNUMBER(N51)=FALSE),0,VLOOKUP(N51,PointTable,O$3,TRUE)),0)</f>
        <v>0</v>
      </c>
      <c r="P51" s="23"/>
      <c r="Q51" s="23"/>
      <c r="R51" s="23"/>
      <c r="S51" s="24"/>
      <c r="U51" s="25">
        <f t="shared" si="29"/>
        <v>0</v>
      </c>
      <c r="V51" s="25">
        <f t="shared" si="30"/>
        <v>0</v>
      </c>
      <c r="W51" s="25">
        <f t="shared" si="31"/>
        <v>315</v>
      </c>
      <c r="X51" s="25">
        <f t="shared" si="32"/>
        <v>0</v>
      </c>
      <c r="Y51" s="25">
        <f>IF(OR('Men''s Epée'!$A$3=1,P51&gt;0),ABS(P51),0)</f>
        <v>0</v>
      </c>
      <c r="Z51" s="25">
        <f>IF(OR('Men''s Epée'!$A$3=1,Q51&gt;0),ABS(Q51),0)</f>
        <v>0</v>
      </c>
      <c r="AA51" s="25">
        <f>IF(OR('Men''s Epée'!$A$3=1,R51&gt;0),ABS(R51),0)</f>
        <v>0</v>
      </c>
      <c r="AB51" s="25">
        <f>IF(OR('Men''s Epée'!$A$3=1,S51&gt;0),ABS(S51),0)</f>
        <v>0</v>
      </c>
      <c r="AD51" s="12">
        <f>IF('Men''s Epée'!$U$3=TRUE,I51,0)</f>
        <v>0</v>
      </c>
      <c r="AE51" s="12">
        <f>IF('Men''s Epée'!$V$3=TRUE,K51,0)</f>
        <v>0</v>
      </c>
      <c r="AF51" s="12">
        <f>IF('Men''s Epée'!$W$3=TRUE,M51,0)</f>
        <v>0</v>
      </c>
      <c r="AG51" s="12">
        <f>IF('Men''s Epée'!$X$3=TRUE,O51,0)</f>
        <v>0</v>
      </c>
      <c r="AH51" s="26">
        <f t="shared" si="33"/>
        <v>0</v>
      </c>
      <c r="AI51" s="26">
        <f t="shared" si="34"/>
        <v>0</v>
      </c>
      <c r="AJ51" s="26">
        <f t="shared" si="35"/>
        <v>0</v>
      </c>
      <c r="AK51" s="26">
        <f t="shared" si="36"/>
        <v>0</v>
      </c>
      <c r="AL51" s="12">
        <f t="shared" si="37"/>
        <v>0</v>
      </c>
    </row>
    <row r="52" spans="1:38" ht="13.5">
      <c r="A52" s="16" t="str">
        <f t="shared" si="0"/>
        <v>49</v>
      </c>
      <c r="B52" s="16" t="str">
        <f t="shared" si="11"/>
        <v>#</v>
      </c>
      <c r="C52" s="17" t="s">
        <v>444</v>
      </c>
      <c r="D52" s="18">
        <v>1985</v>
      </c>
      <c r="E52" s="19">
        <f>ROUND(F52+IF('Men''s Epée'!$A$3=1,G52,0)+LARGE($U52:$AB52,1)+LARGE($U52:$AB52,2),0)</f>
        <v>310</v>
      </c>
      <c r="F52" s="20"/>
      <c r="G52" s="21"/>
      <c r="H52" s="21" t="s">
        <v>8</v>
      </c>
      <c r="I52" s="22">
        <f>IF(OR('Men''s Epée'!$A$3=1,'Men''s Epée'!$U$3=TRUE),IF(OR(H52&gt;=49,ISNUMBER(H52)=FALSE),0,VLOOKUP(H52,PointTable,I$3,TRUE)),0)</f>
        <v>0</v>
      </c>
      <c r="J52" s="21" t="s">
        <v>8</v>
      </c>
      <c r="K52" s="22">
        <f>IF(OR('Men''s Epée'!$A$3=1,'Men''s Epée'!$V$3=TRUE),IF(OR(J52&gt;=49,ISNUMBER(J52)=FALSE),0,VLOOKUP(J52,PointTable,K$3,TRUE)),0)</f>
        <v>0</v>
      </c>
      <c r="L52" s="21">
        <v>26</v>
      </c>
      <c r="M52" s="22">
        <f>IF(OR('Men''s Epée'!$A$3=1,'Men''s Epée'!$W$3=TRUE),IF(OR(L52&gt;=49,ISNUMBER(L52)=FALSE),0,VLOOKUP(L52,PointTable,M$3,TRUE)),0)</f>
        <v>310</v>
      </c>
      <c r="N52" s="21" t="s">
        <v>8</v>
      </c>
      <c r="O52" s="22">
        <f>IF(OR('Men''s Epée'!$A$3=1,'Men''s Epée'!$X$3=TRUE),IF(OR(N52&gt;=49,ISNUMBER(N52)=FALSE),0,VLOOKUP(N52,PointTable,O$3,TRUE)),0)</f>
        <v>0</v>
      </c>
      <c r="P52" s="23"/>
      <c r="Q52" s="23"/>
      <c r="R52" s="23"/>
      <c r="S52" s="24"/>
      <c r="U52" s="25">
        <f t="shared" si="29"/>
        <v>0</v>
      </c>
      <c r="V52" s="25">
        <f t="shared" si="30"/>
        <v>0</v>
      </c>
      <c r="W52" s="25">
        <f t="shared" si="31"/>
        <v>310</v>
      </c>
      <c r="X52" s="25">
        <f t="shared" si="32"/>
        <v>0</v>
      </c>
      <c r="Y52" s="25">
        <f>IF(OR('Men''s Epée'!$A$3=1,P52&gt;0),ABS(P52),0)</f>
        <v>0</v>
      </c>
      <c r="Z52" s="25">
        <f>IF(OR('Men''s Epée'!$A$3=1,Q52&gt;0),ABS(Q52),0)</f>
        <v>0</v>
      </c>
      <c r="AA52" s="25">
        <f>IF(OR('Men''s Epée'!$A$3=1,R52&gt;0),ABS(R52),0)</f>
        <v>0</v>
      </c>
      <c r="AB52" s="25">
        <f>IF(OR('Men''s Epée'!$A$3=1,S52&gt;0),ABS(S52),0)</f>
        <v>0</v>
      </c>
      <c r="AD52" s="12">
        <f>IF('Men''s Epée'!$U$3=TRUE,I52,0)</f>
        <v>0</v>
      </c>
      <c r="AE52" s="12">
        <f>IF('Men''s Epée'!$V$3=TRUE,K52,0)</f>
        <v>0</v>
      </c>
      <c r="AF52" s="12">
        <f>IF('Men''s Epée'!$W$3=TRUE,M52,0)</f>
        <v>0</v>
      </c>
      <c r="AG52" s="12">
        <f>IF('Men''s Epée'!$X$3=TRUE,O52,0)</f>
        <v>0</v>
      </c>
      <c r="AH52" s="26">
        <f t="shared" si="33"/>
        <v>0</v>
      </c>
      <c r="AI52" s="26">
        <f t="shared" si="34"/>
        <v>0</v>
      </c>
      <c r="AJ52" s="26">
        <f t="shared" si="35"/>
        <v>0</v>
      </c>
      <c r="AK52" s="26">
        <f t="shared" si="36"/>
        <v>0</v>
      </c>
      <c r="AL52" s="12">
        <f t="shared" si="37"/>
        <v>0</v>
      </c>
    </row>
    <row r="53" spans="1:38" ht="13.5">
      <c r="A53" s="16" t="str">
        <f t="shared" si="0"/>
        <v>50</v>
      </c>
      <c r="B53" s="16">
        <f>TRIM(IF(D53&gt;=JuniorCutoff,"#",""))</f>
      </c>
      <c r="C53" s="17" t="s">
        <v>270</v>
      </c>
      <c r="D53" s="18">
        <v>1972</v>
      </c>
      <c r="E53" s="19">
        <f>ROUND(F53+IF('Men''s Epée'!$A$3=1,G53,0)+LARGE($U53:$AB53,1)+LARGE($U53:$AB53,2),0)</f>
        <v>295</v>
      </c>
      <c r="F53" s="20"/>
      <c r="G53" s="21"/>
      <c r="H53" s="21">
        <v>29</v>
      </c>
      <c r="I53" s="22">
        <f>IF(OR('Men''s Epée'!$A$3=1,'Men''s Epée'!$U$3=TRUE),IF(OR(H53&gt;=49,ISNUMBER(H53)=FALSE),0,VLOOKUP(H53,PointTable,I$3,TRUE)),0)</f>
        <v>295</v>
      </c>
      <c r="J53" s="21" t="s">
        <v>8</v>
      </c>
      <c r="K53" s="22">
        <f>IF(OR('Men''s Epée'!$A$3=1,'Men''s Epée'!$V$3=TRUE),IF(OR(J53&gt;=49,ISNUMBER(J53)=FALSE),0,VLOOKUP(J53,PointTable,K$3,TRUE)),0)</f>
        <v>0</v>
      </c>
      <c r="L53" s="21" t="s">
        <v>8</v>
      </c>
      <c r="M53" s="22">
        <f>IF(OR('Men''s Epée'!$A$3=1,'Men''s Epée'!$W$3=TRUE),IF(OR(L53&gt;=49,ISNUMBER(L53)=FALSE),0,VLOOKUP(L53,PointTable,M$3,TRUE)),0)</f>
        <v>0</v>
      </c>
      <c r="N53" s="21" t="s">
        <v>8</v>
      </c>
      <c r="O53" s="22">
        <f>IF(OR('Men''s Epée'!$A$3=1,'Men''s Epée'!$X$3=TRUE),IF(OR(N53&gt;=49,ISNUMBER(N53)=FALSE),0,VLOOKUP(N53,PointTable,O$3,TRUE)),0)</f>
        <v>0</v>
      </c>
      <c r="P53" s="23"/>
      <c r="Q53" s="23"/>
      <c r="R53" s="23"/>
      <c r="S53" s="24"/>
      <c r="U53" s="25">
        <f t="shared" si="29"/>
        <v>295</v>
      </c>
      <c r="V53" s="25">
        <f t="shared" si="30"/>
        <v>0</v>
      </c>
      <c r="W53" s="25">
        <f t="shared" si="31"/>
        <v>0</v>
      </c>
      <c r="X53" s="25">
        <f t="shared" si="32"/>
        <v>0</v>
      </c>
      <c r="Y53" s="25">
        <f>IF(OR('Men''s Epée'!$A$3=1,P53&gt;0),ABS(P53),0)</f>
        <v>0</v>
      </c>
      <c r="Z53" s="25">
        <f>IF(OR('Men''s Epée'!$A$3=1,Q53&gt;0),ABS(Q53),0)</f>
        <v>0</v>
      </c>
      <c r="AA53" s="25">
        <f>IF(OR('Men''s Epée'!$A$3=1,R53&gt;0),ABS(R53),0)</f>
        <v>0</v>
      </c>
      <c r="AB53" s="25">
        <f>IF(OR('Men''s Epée'!$A$3=1,S53&gt;0),ABS(S53),0)</f>
        <v>0</v>
      </c>
      <c r="AD53" s="12">
        <f>IF('Men''s Epée'!$U$3=TRUE,I53,0)</f>
        <v>0</v>
      </c>
      <c r="AE53" s="12">
        <f>IF('Men''s Epée'!$V$3=TRUE,K53,0)</f>
        <v>0</v>
      </c>
      <c r="AF53" s="12">
        <f>IF('Men''s Epée'!$W$3=TRUE,M53,0)</f>
        <v>0</v>
      </c>
      <c r="AG53" s="12">
        <f>IF('Men''s Epée'!$X$3=TRUE,O53,0)</f>
        <v>0</v>
      </c>
      <c r="AH53" s="26">
        <f t="shared" si="33"/>
        <v>0</v>
      </c>
      <c r="AI53" s="26">
        <f t="shared" si="34"/>
        <v>0</v>
      </c>
      <c r="AJ53" s="26">
        <f t="shared" si="35"/>
        <v>0</v>
      </c>
      <c r="AK53" s="26">
        <f t="shared" si="36"/>
        <v>0</v>
      </c>
      <c r="AL53" s="12">
        <f t="shared" si="37"/>
        <v>0</v>
      </c>
    </row>
    <row r="54" spans="1:38" ht="13.5">
      <c r="A54" s="16" t="str">
        <f t="shared" si="0"/>
        <v>51</v>
      </c>
      <c r="B54" s="16">
        <f t="shared" si="11"/>
      </c>
      <c r="C54" s="17" t="s">
        <v>107</v>
      </c>
      <c r="D54" s="18">
        <v>1970</v>
      </c>
      <c r="E54" s="19">
        <f>ROUND(F54+IF('Men''s Epée'!$A$3=1,G54,0)+LARGE($U54:$AB54,1)+LARGE($U54:$AB54,2),0)</f>
        <v>288</v>
      </c>
      <c r="F54" s="20"/>
      <c r="G54" s="21"/>
      <c r="H54" s="21" t="s">
        <v>8</v>
      </c>
      <c r="I54" s="22">
        <f>IF(OR('Men''s Epée'!$A$3=1,'Men''s Epée'!$U$3=TRUE),IF(OR(H54&gt;=49,ISNUMBER(H54)=FALSE),0,VLOOKUP(H54,PointTable,I$3,TRUE)),0)</f>
        <v>0</v>
      </c>
      <c r="J54" s="21">
        <v>30.5</v>
      </c>
      <c r="K54" s="22">
        <f>IF(OR('Men''s Epée'!$A$3=1,'Men''s Epée'!$V$3=TRUE),IF(OR(J54&gt;=49,ISNUMBER(J54)=FALSE),0,VLOOKUP(J54,PointTable,K$3,TRUE)),0)</f>
        <v>287.5</v>
      </c>
      <c r="L54" s="21" t="s">
        <v>8</v>
      </c>
      <c r="M54" s="22">
        <f>IF(OR('Men''s Epée'!$A$3=1,'Men''s Epée'!$W$3=TRUE),IF(OR(L54&gt;=49,ISNUMBER(L54)=FALSE),0,VLOOKUP(L54,PointTable,M$3,TRUE)),0)</f>
        <v>0</v>
      </c>
      <c r="N54" s="21" t="s">
        <v>8</v>
      </c>
      <c r="O54" s="22">
        <f>IF(OR('Men''s Epée'!$A$3=1,'Men''s Epée'!$X$3=TRUE),IF(OR(N54&gt;=49,ISNUMBER(N54)=FALSE),0,VLOOKUP(N54,PointTable,O$3,TRUE)),0)</f>
        <v>0</v>
      </c>
      <c r="P54" s="23"/>
      <c r="Q54" s="23"/>
      <c r="R54" s="23"/>
      <c r="S54" s="24"/>
      <c r="U54" s="25">
        <f t="shared" si="29"/>
        <v>0</v>
      </c>
      <c r="V54" s="25">
        <f t="shared" si="30"/>
        <v>287.5</v>
      </c>
      <c r="W54" s="25">
        <f t="shared" si="31"/>
        <v>0</v>
      </c>
      <c r="X54" s="25">
        <f t="shared" si="32"/>
        <v>0</v>
      </c>
      <c r="Y54" s="25">
        <f>IF(OR('Men''s Epée'!$A$3=1,P54&gt;0),ABS(P54),0)</f>
        <v>0</v>
      </c>
      <c r="Z54" s="25">
        <f>IF(OR('Men''s Epée'!$A$3=1,Q54&gt;0),ABS(Q54),0)</f>
        <v>0</v>
      </c>
      <c r="AA54" s="25">
        <f>IF(OR('Men''s Epée'!$A$3=1,R54&gt;0),ABS(R54),0)</f>
        <v>0</v>
      </c>
      <c r="AB54" s="25">
        <f>IF(OR('Men''s Epée'!$A$3=1,S54&gt;0),ABS(S54),0)</f>
        <v>0</v>
      </c>
      <c r="AD54" s="12">
        <f>IF('Men''s Epée'!$U$3=TRUE,I54,0)</f>
        <v>0</v>
      </c>
      <c r="AE54" s="12">
        <f>IF('Men''s Epée'!$V$3=TRUE,K54,0)</f>
        <v>0</v>
      </c>
      <c r="AF54" s="12">
        <f>IF('Men''s Epée'!$W$3=TRUE,M54,0)</f>
        <v>0</v>
      </c>
      <c r="AG54" s="12">
        <f>IF('Men''s Epée'!$X$3=TRUE,O54,0)</f>
        <v>0</v>
      </c>
      <c r="AH54" s="26">
        <f t="shared" si="33"/>
        <v>0</v>
      </c>
      <c r="AI54" s="26">
        <f t="shared" si="34"/>
        <v>0</v>
      </c>
      <c r="AJ54" s="26">
        <f t="shared" si="35"/>
        <v>0</v>
      </c>
      <c r="AK54" s="26">
        <f t="shared" si="36"/>
        <v>0</v>
      </c>
      <c r="AL54" s="12">
        <f t="shared" si="37"/>
        <v>0</v>
      </c>
    </row>
    <row r="55" spans="1:38" ht="13.5">
      <c r="A55" s="16" t="str">
        <f t="shared" si="0"/>
        <v>52T</v>
      </c>
      <c r="B55" s="16">
        <f t="shared" si="11"/>
      </c>
      <c r="C55" s="17" t="s">
        <v>347</v>
      </c>
      <c r="D55" s="18">
        <v>1979</v>
      </c>
      <c r="E55" s="19">
        <f>ROUND(F55+IF('Men''s Epée'!$A$3=1,G55,0)+LARGE($U55:$AB55,1)+LARGE($U55:$AB55,2),0)</f>
        <v>280</v>
      </c>
      <c r="F55" s="20"/>
      <c r="G55" s="21"/>
      <c r="H55" s="21" t="s">
        <v>8</v>
      </c>
      <c r="I55" s="22">
        <f>IF(OR('Men''s Epée'!$A$3=1,'Men''s Epée'!$U$3=TRUE),IF(OR(H55&gt;=49,ISNUMBER(H55)=FALSE),0,VLOOKUP(H55,PointTable,I$3,TRUE)),0)</f>
        <v>0</v>
      </c>
      <c r="J55" s="21">
        <v>32</v>
      </c>
      <c r="K55" s="22">
        <f>IF(OR('Men''s Epée'!$A$3=1,'Men''s Epée'!$V$3=TRUE),IF(OR(J55&gt;=49,ISNUMBER(J55)=FALSE),0,VLOOKUP(J55,PointTable,K$3,TRUE)),0)</f>
        <v>280</v>
      </c>
      <c r="L55" s="21" t="s">
        <v>8</v>
      </c>
      <c r="M55" s="22">
        <f>IF(OR('Men''s Epée'!$A$3=1,'Men''s Epée'!$W$3=TRUE),IF(OR(L55&gt;=49,ISNUMBER(L55)=FALSE),0,VLOOKUP(L55,PointTable,M$3,TRUE)),0)</f>
        <v>0</v>
      </c>
      <c r="N55" s="21" t="s">
        <v>8</v>
      </c>
      <c r="O55" s="22">
        <f>IF(OR('Men''s Epée'!$A$3=1,'Men''s Epée'!$X$3=TRUE),IF(OR(N55&gt;=49,ISNUMBER(N55)=FALSE),0,VLOOKUP(N55,PointTable,O$3,TRUE)),0)</f>
        <v>0</v>
      </c>
      <c r="P55" s="23"/>
      <c r="Q55" s="23"/>
      <c r="R55" s="23"/>
      <c r="S55" s="24"/>
      <c r="U55" s="25">
        <f t="shared" si="29"/>
        <v>0</v>
      </c>
      <c r="V55" s="25">
        <f t="shared" si="30"/>
        <v>280</v>
      </c>
      <c r="W55" s="25">
        <f t="shared" si="31"/>
        <v>0</v>
      </c>
      <c r="X55" s="25">
        <f t="shared" si="32"/>
        <v>0</v>
      </c>
      <c r="Y55" s="25">
        <f>IF(OR('Men''s Epée'!$A$3=1,P55&gt;0),ABS(P55),0)</f>
        <v>0</v>
      </c>
      <c r="Z55" s="25">
        <f>IF(OR('Men''s Epée'!$A$3=1,Q55&gt;0),ABS(Q55),0)</f>
        <v>0</v>
      </c>
      <c r="AA55" s="25">
        <f>IF(OR('Men''s Epée'!$A$3=1,R55&gt;0),ABS(R55),0)</f>
        <v>0</v>
      </c>
      <c r="AB55" s="25">
        <f>IF(OR('Men''s Epée'!$A$3=1,S55&gt;0),ABS(S55),0)</f>
        <v>0</v>
      </c>
      <c r="AD55" s="12">
        <f>IF('Men''s Epée'!$U$3=TRUE,I55,0)</f>
        <v>0</v>
      </c>
      <c r="AE55" s="12">
        <f>IF('Men''s Epée'!$V$3=TRUE,K55,0)</f>
        <v>0</v>
      </c>
      <c r="AF55" s="12">
        <f>IF('Men''s Epée'!$W$3=TRUE,M55,0)</f>
        <v>0</v>
      </c>
      <c r="AG55" s="12">
        <f>IF('Men''s Epée'!$X$3=TRUE,O55,0)</f>
        <v>0</v>
      </c>
      <c r="AH55" s="26">
        <f t="shared" si="33"/>
        <v>0</v>
      </c>
      <c r="AI55" s="26">
        <f t="shared" si="34"/>
        <v>0</v>
      </c>
      <c r="AJ55" s="26">
        <f t="shared" si="35"/>
        <v>0</v>
      </c>
      <c r="AK55" s="26">
        <f t="shared" si="36"/>
        <v>0</v>
      </c>
      <c r="AL55" s="12">
        <f t="shared" si="37"/>
        <v>0</v>
      </c>
    </row>
    <row r="56" spans="1:38" ht="13.5">
      <c r="A56" s="16" t="str">
        <f t="shared" si="0"/>
        <v>52T</v>
      </c>
      <c r="B56" s="16" t="str">
        <f t="shared" si="11"/>
        <v>#</v>
      </c>
      <c r="C56" s="17" t="s">
        <v>99</v>
      </c>
      <c r="D56" s="18">
        <v>1981</v>
      </c>
      <c r="E56" s="19">
        <f>ROUND(F56+IF('Men''s Epée'!$A$3=1,G56,0)+LARGE($U56:$AB56,1)+LARGE($U56:$AB56,2),0)</f>
        <v>280</v>
      </c>
      <c r="F56" s="20"/>
      <c r="G56" s="21"/>
      <c r="H56" s="21">
        <v>32</v>
      </c>
      <c r="I56" s="22">
        <f>IF(OR('Men''s Epée'!$A$3=1,'Men''s Epée'!$U$3=TRUE),IF(OR(H56&gt;=49,ISNUMBER(H56)=FALSE),0,VLOOKUP(H56,PointTable,I$3,TRUE)),0)</f>
        <v>280</v>
      </c>
      <c r="J56" s="21" t="s">
        <v>8</v>
      </c>
      <c r="K56" s="22">
        <f>IF(OR('Men''s Epée'!$A$3=1,'Men''s Epée'!$V$3=TRUE),IF(OR(J56&gt;=49,ISNUMBER(J56)=FALSE),0,VLOOKUP(J56,PointTable,K$3,TRUE)),0)</f>
        <v>0</v>
      </c>
      <c r="L56" s="21" t="s">
        <v>8</v>
      </c>
      <c r="M56" s="22">
        <f>IF(OR('Men''s Epée'!$A$3=1,'Men''s Epée'!$W$3=TRUE),IF(OR(L56&gt;=49,ISNUMBER(L56)=FALSE),0,VLOOKUP(L56,PointTable,M$3,TRUE)),0)</f>
        <v>0</v>
      </c>
      <c r="N56" s="21" t="s">
        <v>8</v>
      </c>
      <c r="O56" s="22">
        <f>IF(OR('Men''s Epée'!$A$3=1,'Men''s Epée'!$X$3=TRUE),IF(OR(N56&gt;=49,ISNUMBER(N56)=FALSE),0,VLOOKUP(N56,PointTable,O$3,TRUE)),0)</f>
        <v>0</v>
      </c>
      <c r="P56" s="23"/>
      <c r="Q56" s="23"/>
      <c r="R56" s="23"/>
      <c r="S56" s="24"/>
      <c r="U56" s="25">
        <f t="shared" si="29"/>
        <v>280</v>
      </c>
      <c r="V56" s="25">
        <f t="shared" si="30"/>
        <v>0</v>
      </c>
      <c r="W56" s="25">
        <f t="shared" si="31"/>
        <v>0</v>
      </c>
      <c r="X56" s="25">
        <f t="shared" si="32"/>
        <v>0</v>
      </c>
      <c r="Y56" s="25">
        <f>IF(OR('Men''s Epée'!$A$3=1,P56&gt;0),ABS(P56),0)</f>
        <v>0</v>
      </c>
      <c r="Z56" s="25">
        <f>IF(OR('Men''s Epée'!$A$3=1,Q56&gt;0),ABS(Q56),0)</f>
        <v>0</v>
      </c>
      <c r="AA56" s="25">
        <f>IF(OR('Men''s Epée'!$A$3=1,R56&gt;0),ABS(R56),0)</f>
        <v>0</v>
      </c>
      <c r="AB56" s="25">
        <f>IF(OR('Men''s Epée'!$A$3=1,S56&gt;0),ABS(S56),0)</f>
        <v>0</v>
      </c>
      <c r="AD56" s="12">
        <f>IF('Men''s Epée'!$U$3=TRUE,I56,0)</f>
        <v>0</v>
      </c>
      <c r="AE56" s="12">
        <f>IF('Men''s Epée'!$V$3=TRUE,K56,0)</f>
        <v>0</v>
      </c>
      <c r="AF56" s="12">
        <f>IF('Men''s Epée'!$W$3=TRUE,M56,0)</f>
        <v>0</v>
      </c>
      <c r="AG56" s="12">
        <f>IF('Men''s Epée'!$X$3=TRUE,O56,0)</f>
        <v>0</v>
      </c>
      <c r="AH56" s="26">
        <f t="shared" si="33"/>
        <v>0</v>
      </c>
      <c r="AI56" s="26">
        <f t="shared" si="34"/>
        <v>0</v>
      </c>
      <c r="AJ56" s="26">
        <f t="shared" si="35"/>
        <v>0</v>
      </c>
      <c r="AK56" s="26">
        <f t="shared" si="36"/>
        <v>0</v>
      </c>
      <c r="AL56" s="12">
        <f t="shared" si="37"/>
        <v>0</v>
      </c>
    </row>
    <row r="57" spans="1:38" ht="13.5">
      <c r="A57" s="16" t="str">
        <f t="shared" si="0"/>
        <v>54</v>
      </c>
      <c r="B57" s="16" t="str">
        <f t="shared" si="11"/>
        <v>#</v>
      </c>
      <c r="C57" s="17" t="s">
        <v>327</v>
      </c>
      <c r="D57" s="18">
        <v>1985</v>
      </c>
      <c r="E57" s="19">
        <f>ROUND(F57+IF('Men''s Epée'!$A$3=1,G57,0)+LARGE($U57:$AB57,1)+LARGE($U57:$AB57,2),0)</f>
        <v>275</v>
      </c>
      <c r="F57" s="20"/>
      <c r="G57" s="21"/>
      <c r="H57" s="21" t="s">
        <v>8</v>
      </c>
      <c r="I57" s="22">
        <f>IF(OR('Men''s Epée'!$A$3=1,'Men''s Epée'!$U$3=TRUE),IF(OR(H57&gt;=49,ISNUMBER(H57)=FALSE),0,VLOOKUP(H57,PointTable,I$3,TRUE)),0)</f>
        <v>0</v>
      </c>
      <c r="J57" s="21">
        <v>33</v>
      </c>
      <c r="K57" s="22">
        <f>IF(OR('Men''s Epée'!$A$3=1,'Men''s Epée'!$V$3=TRUE),IF(OR(J57&gt;=49,ISNUMBER(J57)=FALSE),0,VLOOKUP(J57,PointTable,K$3,TRUE)),0)</f>
        <v>275</v>
      </c>
      <c r="L57" s="21" t="s">
        <v>8</v>
      </c>
      <c r="M57" s="22">
        <f>IF(OR('Men''s Epée'!$A$3=1,'Men''s Epée'!$W$3=TRUE),IF(OR(L57&gt;=49,ISNUMBER(L57)=FALSE),0,VLOOKUP(L57,PointTable,M$3,TRUE)),0)</f>
        <v>0</v>
      </c>
      <c r="N57" s="21" t="s">
        <v>8</v>
      </c>
      <c r="O57" s="22">
        <f>IF(OR('Men''s Epée'!$A$3=1,'Men''s Epée'!$X$3=TRUE),IF(OR(N57&gt;=49,ISNUMBER(N57)=FALSE),0,VLOOKUP(N57,PointTable,O$3,TRUE)),0)</f>
        <v>0</v>
      </c>
      <c r="P57" s="23"/>
      <c r="Q57" s="23"/>
      <c r="R57" s="23"/>
      <c r="S57" s="24"/>
      <c r="U57" s="25">
        <f t="shared" si="29"/>
        <v>0</v>
      </c>
      <c r="V57" s="25">
        <f t="shared" si="30"/>
        <v>275</v>
      </c>
      <c r="W57" s="25">
        <f t="shared" si="31"/>
        <v>0</v>
      </c>
      <c r="X57" s="25">
        <f t="shared" si="32"/>
        <v>0</v>
      </c>
      <c r="Y57" s="25">
        <f>IF(OR('Men''s Epée'!$A$3=1,P57&gt;0),ABS(P57),0)</f>
        <v>0</v>
      </c>
      <c r="Z57" s="25">
        <f>IF(OR('Men''s Epée'!$A$3=1,Q57&gt;0),ABS(Q57),0)</f>
        <v>0</v>
      </c>
      <c r="AA57" s="25">
        <f>IF(OR('Men''s Epée'!$A$3=1,R57&gt;0),ABS(R57),0)</f>
        <v>0</v>
      </c>
      <c r="AB57" s="25">
        <f>IF(OR('Men''s Epée'!$A$3=1,S57&gt;0),ABS(S57),0)</f>
        <v>0</v>
      </c>
      <c r="AD57" s="12">
        <f>IF('Men''s Epée'!$U$3=TRUE,I57,0)</f>
        <v>0</v>
      </c>
      <c r="AE57" s="12">
        <f>IF('Men''s Epée'!$V$3=TRUE,K57,0)</f>
        <v>0</v>
      </c>
      <c r="AF57" s="12">
        <f>IF('Men''s Epée'!$W$3=TRUE,M57,0)</f>
        <v>0</v>
      </c>
      <c r="AG57" s="12">
        <f>IF('Men''s Epée'!$X$3=TRUE,O57,0)</f>
        <v>0</v>
      </c>
      <c r="AH57" s="26">
        <f t="shared" si="33"/>
        <v>0</v>
      </c>
      <c r="AI57" s="26">
        <f t="shared" si="34"/>
        <v>0</v>
      </c>
      <c r="AJ57" s="26">
        <f t="shared" si="35"/>
        <v>0</v>
      </c>
      <c r="AK57" s="26">
        <f t="shared" si="36"/>
        <v>0</v>
      </c>
      <c r="AL57" s="12">
        <f t="shared" si="37"/>
        <v>0</v>
      </c>
    </row>
    <row r="58" spans="1:38" ht="13.5">
      <c r="A58" s="16" t="str">
        <f t="shared" si="0"/>
        <v>55</v>
      </c>
      <c r="B58" s="16" t="str">
        <f t="shared" si="11"/>
        <v>#</v>
      </c>
      <c r="C58" s="17" t="s">
        <v>415</v>
      </c>
      <c r="D58" s="18">
        <v>1984</v>
      </c>
      <c r="E58" s="19">
        <f>ROUND(F58+IF('Men''s Epée'!$A$3=1,G58,0)+LARGE($U58:$AB58,1)+LARGE($U58:$AB58,2),0)</f>
        <v>270</v>
      </c>
      <c r="F58" s="20"/>
      <c r="G58" s="21"/>
      <c r="H58" s="21" t="s">
        <v>8</v>
      </c>
      <c r="I58" s="22">
        <f>IF(OR('Men''s Epée'!$A$3=1,'Men''s Epée'!$U$3=TRUE),IF(OR(H58&gt;=49,ISNUMBER(H58)=FALSE),0,VLOOKUP(H58,PointTable,I$3,TRUE)),0)</f>
        <v>0</v>
      </c>
      <c r="J58" s="21" t="s">
        <v>8</v>
      </c>
      <c r="K58" s="22">
        <f>IF(OR('Men''s Epée'!$A$3=1,'Men''s Epée'!$V$3=TRUE),IF(OR(J58&gt;=49,ISNUMBER(J58)=FALSE),0,VLOOKUP(J58,PointTable,K$3,TRUE)),0)</f>
        <v>0</v>
      </c>
      <c r="L58" s="21">
        <v>34</v>
      </c>
      <c r="M58" s="22">
        <f>IF(OR('Men''s Epée'!$A$3=1,'Men''s Epée'!$W$3=TRUE),IF(OR(L58&gt;=49,ISNUMBER(L58)=FALSE),0,VLOOKUP(L58,PointTable,M$3,TRUE)),0)</f>
        <v>270</v>
      </c>
      <c r="N58" s="21" t="s">
        <v>8</v>
      </c>
      <c r="O58" s="22">
        <f>IF(OR('Men''s Epée'!$A$3=1,'Men''s Epée'!$X$3=TRUE),IF(OR(N58&gt;=49,ISNUMBER(N58)=FALSE),0,VLOOKUP(N58,PointTable,O$3,TRUE)),0)</f>
        <v>0</v>
      </c>
      <c r="P58" s="23"/>
      <c r="Q58" s="23"/>
      <c r="R58" s="23"/>
      <c r="S58" s="24"/>
      <c r="U58" s="25">
        <f t="shared" si="29"/>
        <v>0</v>
      </c>
      <c r="V58" s="25">
        <f t="shared" si="30"/>
        <v>0</v>
      </c>
      <c r="W58" s="25">
        <f t="shared" si="31"/>
        <v>270</v>
      </c>
      <c r="X58" s="25">
        <f t="shared" si="32"/>
        <v>0</v>
      </c>
      <c r="Y58" s="25">
        <f>IF(OR('Men''s Epée'!$A$3=1,P58&gt;0),ABS(P58),0)</f>
        <v>0</v>
      </c>
      <c r="Z58" s="25">
        <f>IF(OR('Men''s Epée'!$A$3=1,Q58&gt;0),ABS(Q58),0)</f>
        <v>0</v>
      </c>
      <c r="AA58" s="25">
        <f>IF(OR('Men''s Epée'!$A$3=1,R58&gt;0),ABS(R58),0)</f>
        <v>0</v>
      </c>
      <c r="AB58" s="25">
        <f>IF(OR('Men''s Epée'!$A$3=1,S58&gt;0),ABS(S58),0)</f>
        <v>0</v>
      </c>
      <c r="AD58" s="12">
        <f>IF('Men''s Epée'!$U$3=TRUE,I58,0)</f>
        <v>0</v>
      </c>
      <c r="AE58" s="12">
        <f>IF('Men''s Epée'!$V$3=TRUE,K58,0)</f>
        <v>0</v>
      </c>
      <c r="AF58" s="12">
        <f>IF('Men''s Epée'!$W$3=TRUE,M58,0)</f>
        <v>0</v>
      </c>
      <c r="AG58" s="12">
        <f>IF('Men''s Epée'!$X$3=TRUE,O58,0)</f>
        <v>0</v>
      </c>
      <c r="AH58" s="26">
        <f t="shared" si="33"/>
        <v>0</v>
      </c>
      <c r="AI58" s="26">
        <f t="shared" si="34"/>
        <v>0</v>
      </c>
      <c r="AJ58" s="26">
        <f t="shared" si="35"/>
        <v>0</v>
      </c>
      <c r="AK58" s="26">
        <f t="shared" si="36"/>
        <v>0</v>
      </c>
      <c r="AL58" s="12">
        <f t="shared" si="37"/>
        <v>0</v>
      </c>
    </row>
    <row r="59" spans="1:38" ht="13.5">
      <c r="A59" s="16" t="str">
        <f t="shared" si="0"/>
        <v>56</v>
      </c>
      <c r="B59" s="16" t="str">
        <f t="shared" si="11"/>
        <v>#</v>
      </c>
      <c r="C59" s="17" t="s">
        <v>416</v>
      </c>
      <c r="D59" s="18">
        <v>1984</v>
      </c>
      <c r="E59" s="19">
        <f>ROUND(F59+IF('Men''s Epée'!$A$3=1,G59,0)+LARGE($U59:$AB59,1)+LARGE($U59:$AB59,2),0)</f>
        <v>265</v>
      </c>
      <c r="F59" s="20"/>
      <c r="G59" s="21"/>
      <c r="H59" s="21" t="s">
        <v>8</v>
      </c>
      <c r="I59" s="22">
        <f>IF(OR('Men''s Epée'!$A$3=1,'Men''s Epée'!$U$3=TRUE),IF(OR(H59&gt;=49,ISNUMBER(H59)=FALSE),0,VLOOKUP(H59,PointTable,I$3,TRUE)),0)</f>
        <v>0</v>
      </c>
      <c r="J59" s="21" t="s">
        <v>8</v>
      </c>
      <c r="K59" s="22">
        <f>IF(OR('Men''s Epée'!$A$3=1,'Men''s Epée'!$V$3=TRUE),IF(OR(J59&gt;=49,ISNUMBER(J59)=FALSE),0,VLOOKUP(J59,PointTable,K$3,TRUE)),0)</f>
        <v>0</v>
      </c>
      <c r="L59" s="21">
        <v>35</v>
      </c>
      <c r="M59" s="22">
        <f>IF(OR('Men''s Epée'!$A$3=1,'Men''s Epée'!$W$3=TRUE),IF(OR(L59&gt;=49,ISNUMBER(L59)=FALSE),0,VLOOKUP(L59,PointTable,M$3,TRUE)),0)</f>
        <v>265</v>
      </c>
      <c r="N59" s="21" t="s">
        <v>8</v>
      </c>
      <c r="O59" s="22">
        <f>IF(OR('Men''s Epée'!$A$3=1,'Men''s Epée'!$X$3=TRUE),IF(OR(N59&gt;=49,ISNUMBER(N59)=FALSE),0,VLOOKUP(N59,PointTable,O$3,TRUE)),0)</f>
        <v>0</v>
      </c>
      <c r="P59" s="23"/>
      <c r="Q59" s="23"/>
      <c r="R59" s="23"/>
      <c r="S59" s="24"/>
      <c r="U59" s="25">
        <f t="shared" si="29"/>
        <v>0</v>
      </c>
      <c r="V59" s="25">
        <f t="shared" si="30"/>
        <v>0</v>
      </c>
      <c r="W59" s="25">
        <f t="shared" si="31"/>
        <v>265</v>
      </c>
      <c r="X59" s="25">
        <f t="shared" si="32"/>
        <v>0</v>
      </c>
      <c r="Y59" s="25">
        <f>IF(OR('Men''s Epée'!$A$3=1,P59&gt;0),ABS(P59),0)</f>
        <v>0</v>
      </c>
      <c r="Z59" s="25">
        <f>IF(OR('Men''s Epée'!$A$3=1,Q59&gt;0),ABS(Q59),0)</f>
        <v>0</v>
      </c>
      <c r="AA59" s="25">
        <f>IF(OR('Men''s Epée'!$A$3=1,R59&gt;0),ABS(R59),0)</f>
        <v>0</v>
      </c>
      <c r="AB59" s="25">
        <f>IF(OR('Men''s Epée'!$A$3=1,S59&gt;0),ABS(S59),0)</f>
        <v>0</v>
      </c>
      <c r="AD59" s="12">
        <f>IF('Men''s Epée'!$U$3=TRUE,I59,0)</f>
        <v>0</v>
      </c>
      <c r="AE59" s="12">
        <f>IF('Men''s Epée'!$V$3=TRUE,K59,0)</f>
        <v>0</v>
      </c>
      <c r="AF59" s="12">
        <f>IF('Men''s Epée'!$W$3=TRUE,M59,0)</f>
        <v>0</v>
      </c>
      <c r="AG59" s="12">
        <f>IF('Men''s Epée'!$X$3=TRUE,O59,0)</f>
        <v>0</v>
      </c>
      <c r="AH59" s="26">
        <f t="shared" si="33"/>
        <v>0</v>
      </c>
      <c r="AI59" s="26">
        <f t="shared" si="34"/>
        <v>0</v>
      </c>
      <c r="AJ59" s="26">
        <f t="shared" si="35"/>
        <v>0</v>
      </c>
      <c r="AK59" s="26">
        <f t="shared" si="36"/>
        <v>0</v>
      </c>
      <c r="AL59" s="12">
        <f t="shared" si="37"/>
        <v>0</v>
      </c>
    </row>
    <row r="60" spans="1:38" ht="13.5">
      <c r="A60" s="16" t="str">
        <f t="shared" si="0"/>
        <v>57</v>
      </c>
      <c r="B60" s="16">
        <f t="shared" si="11"/>
      </c>
      <c r="C60" s="17" t="s">
        <v>328</v>
      </c>
      <c r="D60" s="18">
        <v>1973</v>
      </c>
      <c r="E60" s="19">
        <f>ROUND(F60+IF('Men''s Epée'!$A$3=1,G60,0)+LARGE($U60:$AB60,1)+LARGE($U60:$AB60,2),0)</f>
        <v>260</v>
      </c>
      <c r="F60" s="20"/>
      <c r="G60" s="21"/>
      <c r="H60" s="21" t="s">
        <v>8</v>
      </c>
      <c r="I60" s="22">
        <f>IF(OR('Men''s Epée'!$A$3=1,'Men''s Epée'!$U$3=TRUE),IF(OR(H60&gt;=49,ISNUMBER(H60)=FALSE),0,VLOOKUP(H60,PointTable,I$3,TRUE)),0)</f>
        <v>0</v>
      </c>
      <c r="J60" s="21">
        <v>36</v>
      </c>
      <c r="K60" s="22">
        <f>IF(OR('Men''s Epée'!$A$3=1,'Men''s Epée'!$V$3=TRUE),IF(OR(J60&gt;=49,ISNUMBER(J60)=FALSE),0,VLOOKUP(J60,PointTable,K$3,TRUE)),0)</f>
        <v>260</v>
      </c>
      <c r="L60" s="21" t="s">
        <v>8</v>
      </c>
      <c r="M60" s="22">
        <f>IF(OR('Men''s Epée'!$A$3=1,'Men''s Epée'!$W$3=TRUE),IF(OR(L60&gt;=49,ISNUMBER(L60)=FALSE),0,VLOOKUP(L60,PointTable,M$3,TRUE)),0)</f>
        <v>0</v>
      </c>
      <c r="N60" s="21" t="s">
        <v>8</v>
      </c>
      <c r="O60" s="22">
        <f>IF(OR('Men''s Epée'!$A$3=1,'Men''s Epée'!$X$3=TRUE),IF(OR(N60&gt;=49,ISNUMBER(N60)=FALSE),0,VLOOKUP(N60,PointTable,O$3,TRUE)),0)</f>
        <v>0</v>
      </c>
      <c r="P60" s="23"/>
      <c r="Q60" s="23"/>
      <c r="R60" s="23"/>
      <c r="S60" s="24"/>
      <c r="U60" s="25">
        <f t="shared" si="29"/>
        <v>0</v>
      </c>
      <c r="V60" s="25">
        <f t="shared" si="30"/>
        <v>260</v>
      </c>
      <c r="W60" s="25">
        <f t="shared" si="31"/>
        <v>0</v>
      </c>
      <c r="X60" s="25">
        <f t="shared" si="32"/>
        <v>0</v>
      </c>
      <c r="Y60" s="25">
        <f>IF(OR('Men''s Epée'!$A$3=1,P60&gt;0),ABS(P60),0)</f>
        <v>0</v>
      </c>
      <c r="Z60" s="25">
        <f>IF(OR('Men''s Epée'!$A$3=1,Q60&gt;0),ABS(Q60),0)</f>
        <v>0</v>
      </c>
      <c r="AA60" s="25">
        <f>IF(OR('Men''s Epée'!$A$3=1,R60&gt;0),ABS(R60),0)</f>
        <v>0</v>
      </c>
      <c r="AB60" s="25">
        <f>IF(OR('Men''s Epée'!$A$3=1,S60&gt;0),ABS(S60),0)</f>
        <v>0</v>
      </c>
      <c r="AD60" s="12">
        <f>IF('Men''s Epée'!$U$3=TRUE,I60,0)</f>
        <v>0</v>
      </c>
      <c r="AE60" s="12">
        <f>IF('Men''s Epée'!$V$3=TRUE,K60,0)</f>
        <v>0</v>
      </c>
      <c r="AF60" s="12">
        <f>IF('Men''s Epée'!$W$3=TRUE,M60,0)</f>
        <v>0</v>
      </c>
      <c r="AG60" s="12">
        <f>IF('Men''s Epée'!$X$3=TRUE,O60,0)</f>
        <v>0</v>
      </c>
      <c r="AH60" s="26">
        <f t="shared" si="33"/>
        <v>0</v>
      </c>
      <c r="AI60" s="26">
        <f t="shared" si="34"/>
        <v>0</v>
      </c>
      <c r="AJ60" s="26">
        <f t="shared" si="35"/>
        <v>0</v>
      </c>
      <c r="AK60" s="26">
        <f t="shared" si="36"/>
        <v>0</v>
      </c>
      <c r="AL60" s="12">
        <f t="shared" si="37"/>
        <v>0</v>
      </c>
    </row>
    <row r="61" spans="1:38" ht="13.5">
      <c r="A61" s="16" t="str">
        <f t="shared" si="0"/>
        <v>58</v>
      </c>
      <c r="B61" s="16" t="str">
        <f t="shared" si="11"/>
        <v>#</v>
      </c>
      <c r="C61" s="17" t="s">
        <v>418</v>
      </c>
      <c r="D61" s="18">
        <v>1982</v>
      </c>
      <c r="E61" s="19">
        <f>ROUND(F61+IF('Men''s Epée'!$A$3=1,G61,0)+LARGE($U61:$AB61,1)+LARGE($U61:$AB61,2),0)</f>
        <v>240</v>
      </c>
      <c r="F61" s="20"/>
      <c r="G61" s="21"/>
      <c r="H61" s="21" t="s">
        <v>8</v>
      </c>
      <c r="I61" s="22">
        <f>IF(OR('Men''s Epée'!$A$3=1,'Men''s Epée'!$U$3=TRUE),IF(OR(H61&gt;=49,ISNUMBER(H61)=FALSE),0,VLOOKUP(H61,PointTable,I$3,TRUE)),0)</f>
        <v>0</v>
      </c>
      <c r="J61" s="21" t="s">
        <v>8</v>
      </c>
      <c r="K61" s="22">
        <f>IF(OR('Men''s Epée'!$A$3=1,'Men''s Epée'!$V$3=TRUE),IF(OR(J61&gt;=49,ISNUMBER(J61)=FALSE),0,VLOOKUP(J61,PointTable,K$3,TRUE)),0)</f>
        <v>0</v>
      </c>
      <c r="L61" s="21">
        <v>40</v>
      </c>
      <c r="M61" s="22">
        <f>IF(OR('Men''s Epée'!$A$3=1,'Men''s Epée'!$W$3=TRUE),IF(OR(L61&gt;=49,ISNUMBER(L61)=FALSE),0,VLOOKUP(L61,PointTable,M$3,TRUE)),0)</f>
        <v>240</v>
      </c>
      <c r="N61" s="21" t="s">
        <v>8</v>
      </c>
      <c r="O61" s="22">
        <f>IF(OR('Men''s Epée'!$A$3=1,'Men''s Epée'!$X$3=TRUE),IF(OR(N61&gt;=49,ISNUMBER(N61)=FALSE),0,VLOOKUP(N61,PointTable,O$3,TRUE)),0)</f>
        <v>0</v>
      </c>
      <c r="P61" s="23"/>
      <c r="Q61" s="23"/>
      <c r="R61" s="23"/>
      <c r="S61" s="24"/>
      <c r="U61" s="25">
        <f t="shared" si="29"/>
        <v>0</v>
      </c>
      <c r="V61" s="25">
        <f t="shared" si="30"/>
        <v>0</v>
      </c>
      <c r="W61" s="25">
        <f t="shared" si="31"/>
        <v>240</v>
      </c>
      <c r="X61" s="25">
        <f t="shared" si="32"/>
        <v>0</v>
      </c>
      <c r="Y61" s="25">
        <f>IF(OR('Men''s Epée'!$A$3=1,P61&gt;0),ABS(P61),0)</f>
        <v>0</v>
      </c>
      <c r="Z61" s="25">
        <f>IF(OR('Men''s Epée'!$A$3=1,Q61&gt;0),ABS(Q61),0)</f>
        <v>0</v>
      </c>
      <c r="AA61" s="25">
        <f>IF(OR('Men''s Epée'!$A$3=1,R61&gt;0),ABS(R61),0)</f>
        <v>0</v>
      </c>
      <c r="AB61" s="25">
        <f>IF(OR('Men''s Epée'!$A$3=1,S61&gt;0),ABS(S61),0)</f>
        <v>0</v>
      </c>
      <c r="AD61" s="12">
        <f>IF('Men''s Epée'!$U$3=TRUE,I61,0)</f>
        <v>0</v>
      </c>
      <c r="AE61" s="12">
        <f>IF('Men''s Epée'!$V$3=TRUE,K61,0)</f>
        <v>0</v>
      </c>
      <c r="AF61" s="12">
        <f>IF('Men''s Epée'!$W$3=TRUE,M61,0)</f>
        <v>0</v>
      </c>
      <c r="AG61" s="12">
        <f>IF('Men''s Epée'!$X$3=TRUE,O61,0)</f>
        <v>0</v>
      </c>
      <c r="AH61" s="26">
        <f t="shared" si="33"/>
        <v>0</v>
      </c>
      <c r="AI61" s="26">
        <f t="shared" si="34"/>
        <v>0</v>
      </c>
      <c r="AJ61" s="26">
        <f t="shared" si="35"/>
        <v>0</v>
      </c>
      <c r="AK61" s="26">
        <f t="shared" si="36"/>
        <v>0</v>
      </c>
      <c r="AL61" s="12">
        <f t="shared" si="37"/>
        <v>0</v>
      </c>
    </row>
    <row r="62" spans="1:38" ht="13.5">
      <c r="A62" s="16" t="str">
        <f t="shared" si="0"/>
        <v>59</v>
      </c>
      <c r="B62" s="16">
        <f t="shared" si="11"/>
      </c>
      <c r="C62" s="17" t="s">
        <v>266</v>
      </c>
      <c r="D62" s="18">
        <v>1978</v>
      </c>
      <c r="E62" s="19">
        <f>ROUND(F62+IF('Men''s Epée'!$A$3=1,G62,0)+LARGE($U62:$AB62,1)+LARGE($U62:$AB62,2),0)</f>
        <v>235</v>
      </c>
      <c r="F62" s="20"/>
      <c r="G62" s="21"/>
      <c r="H62" s="21">
        <v>41</v>
      </c>
      <c r="I62" s="22">
        <f>IF(OR('Men''s Epée'!$A$3=1,'Men''s Epée'!$U$3=TRUE),IF(OR(H62&gt;=49,ISNUMBER(H62)=FALSE),0,VLOOKUP(H62,PointTable,I$3,TRUE)),0)</f>
        <v>235</v>
      </c>
      <c r="J62" s="21" t="s">
        <v>8</v>
      </c>
      <c r="K62" s="22">
        <f>IF(OR('Men''s Epée'!$A$3=1,'Men''s Epée'!$V$3=TRUE),IF(OR(J62&gt;=49,ISNUMBER(J62)=FALSE),0,VLOOKUP(J62,PointTable,K$3,TRUE)),0)</f>
        <v>0</v>
      </c>
      <c r="L62" s="21" t="s">
        <v>8</v>
      </c>
      <c r="M62" s="22">
        <f>IF(OR('Men''s Epée'!$A$3=1,'Men''s Epée'!$W$3=TRUE),IF(OR(L62&gt;=49,ISNUMBER(L62)=FALSE),0,VLOOKUP(L62,PointTable,M$3,TRUE)),0)</f>
        <v>0</v>
      </c>
      <c r="N62" s="21" t="s">
        <v>8</v>
      </c>
      <c r="O62" s="22">
        <f>IF(OR('Men''s Epée'!$A$3=1,'Men''s Epée'!$X$3=TRUE),IF(OR(N62&gt;=49,ISNUMBER(N62)=FALSE),0,VLOOKUP(N62,PointTable,O$3,TRUE)),0)</f>
        <v>0</v>
      </c>
      <c r="P62" s="23"/>
      <c r="Q62" s="23"/>
      <c r="R62" s="23"/>
      <c r="S62" s="24"/>
      <c r="U62" s="25">
        <f t="shared" si="29"/>
        <v>235</v>
      </c>
      <c r="V62" s="25">
        <f t="shared" si="30"/>
        <v>0</v>
      </c>
      <c r="W62" s="25">
        <f t="shared" si="31"/>
        <v>0</v>
      </c>
      <c r="X62" s="25">
        <f t="shared" si="32"/>
        <v>0</v>
      </c>
      <c r="Y62" s="25">
        <f>IF(OR('Men''s Epée'!$A$3=1,P62&gt;0),ABS(P62),0)</f>
        <v>0</v>
      </c>
      <c r="Z62" s="25">
        <f>IF(OR('Men''s Epée'!$A$3=1,Q62&gt;0),ABS(Q62),0)</f>
        <v>0</v>
      </c>
      <c r="AA62" s="25">
        <f>IF(OR('Men''s Epée'!$A$3=1,R62&gt;0),ABS(R62),0)</f>
        <v>0</v>
      </c>
      <c r="AB62" s="25">
        <f>IF(OR('Men''s Epée'!$A$3=1,S62&gt;0),ABS(S62),0)</f>
        <v>0</v>
      </c>
      <c r="AD62" s="12">
        <f>IF('Men''s Epée'!$U$3=TRUE,I62,0)</f>
        <v>0</v>
      </c>
      <c r="AE62" s="12">
        <f>IF('Men''s Epée'!$V$3=TRUE,K62,0)</f>
        <v>0</v>
      </c>
      <c r="AF62" s="12">
        <f>IF('Men''s Epée'!$W$3=TRUE,M62,0)</f>
        <v>0</v>
      </c>
      <c r="AG62" s="12">
        <f>IF('Men''s Epée'!$X$3=TRUE,O62,0)</f>
        <v>0</v>
      </c>
      <c r="AH62" s="26">
        <f t="shared" si="33"/>
        <v>0</v>
      </c>
      <c r="AI62" s="26">
        <f t="shared" si="34"/>
        <v>0</v>
      </c>
      <c r="AJ62" s="26">
        <f t="shared" si="35"/>
        <v>0</v>
      </c>
      <c r="AK62" s="26">
        <f t="shared" si="36"/>
        <v>0</v>
      </c>
      <c r="AL62" s="12">
        <f t="shared" si="37"/>
        <v>0</v>
      </c>
    </row>
    <row r="63" spans="1:38" ht="13.5">
      <c r="A63" s="16" t="str">
        <f t="shared" si="0"/>
        <v>60</v>
      </c>
      <c r="B63" s="16">
        <f t="shared" si="11"/>
      </c>
      <c r="C63" s="17" t="s">
        <v>419</v>
      </c>
      <c r="D63" s="18">
        <v>1979</v>
      </c>
      <c r="E63" s="19">
        <f>ROUND(F63+IF('Men''s Epée'!$A$3=1,G63,0)+LARGE($U63:$AB63,1)+LARGE($U63:$AB63,2),0)</f>
        <v>230</v>
      </c>
      <c r="F63" s="20"/>
      <c r="G63" s="21"/>
      <c r="H63" s="21" t="s">
        <v>8</v>
      </c>
      <c r="I63" s="22">
        <f>IF(OR('Men''s Epée'!$A$3=1,'Men''s Epée'!$U$3=TRUE),IF(OR(H63&gt;=49,ISNUMBER(H63)=FALSE),0,VLOOKUP(H63,PointTable,I$3,TRUE)),0)</f>
        <v>0</v>
      </c>
      <c r="J63" s="21" t="s">
        <v>8</v>
      </c>
      <c r="K63" s="22">
        <f>IF(OR('Men''s Epée'!$A$3=1,'Men''s Epée'!$V$3=TRUE),IF(OR(J63&gt;=49,ISNUMBER(J63)=FALSE),0,VLOOKUP(J63,PointTable,K$3,TRUE)),0)</f>
        <v>0</v>
      </c>
      <c r="L63" s="21">
        <v>42</v>
      </c>
      <c r="M63" s="22">
        <f>IF(OR('Men''s Epée'!$A$3=1,'Men''s Epée'!$W$3=TRUE),IF(OR(L63&gt;=49,ISNUMBER(L63)=FALSE),0,VLOOKUP(L63,PointTable,M$3,TRUE)),0)</f>
        <v>230</v>
      </c>
      <c r="N63" s="21" t="s">
        <v>8</v>
      </c>
      <c r="O63" s="22">
        <f>IF(OR('Men''s Epée'!$A$3=1,'Men''s Epée'!$X$3=TRUE),IF(OR(N63&gt;=49,ISNUMBER(N63)=FALSE),0,VLOOKUP(N63,PointTable,O$3,TRUE)),0)</f>
        <v>0</v>
      </c>
      <c r="P63" s="23"/>
      <c r="Q63" s="23"/>
      <c r="R63" s="23"/>
      <c r="S63" s="24"/>
      <c r="U63" s="25">
        <f t="shared" si="29"/>
        <v>0</v>
      </c>
      <c r="V63" s="25">
        <f t="shared" si="30"/>
        <v>0</v>
      </c>
      <c r="W63" s="25">
        <f t="shared" si="31"/>
        <v>230</v>
      </c>
      <c r="X63" s="25">
        <f t="shared" si="32"/>
        <v>0</v>
      </c>
      <c r="Y63" s="25">
        <f>IF(OR('Men''s Epée'!$A$3=1,P63&gt;0),ABS(P63),0)</f>
        <v>0</v>
      </c>
      <c r="Z63" s="25">
        <f>IF(OR('Men''s Epée'!$A$3=1,Q63&gt;0),ABS(Q63),0)</f>
        <v>0</v>
      </c>
      <c r="AA63" s="25">
        <f>IF(OR('Men''s Epée'!$A$3=1,R63&gt;0),ABS(R63),0)</f>
        <v>0</v>
      </c>
      <c r="AB63" s="25">
        <f>IF(OR('Men''s Epée'!$A$3=1,S63&gt;0),ABS(S63),0)</f>
        <v>0</v>
      </c>
      <c r="AD63" s="12">
        <f>IF('Men''s Epée'!$U$3=TRUE,I63,0)</f>
        <v>0</v>
      </c>
      <c r="AE63" s="12">
        <f>IF('Men''s Epée'!$V$3=TRUE,K63,0)</f>
        <v>0</v>
      </c>
      <c r="AF63" s="12">
        <f>IF('Men''s Epée'!$W$3=TRUE,M63,0)</f>
        <v>0</v>
      </c>
      <c r="AG63" s="12">
        <f>IF('Men''s Epée'!$X$3=TRUE,O63,0)</f>
        <v>0</v>
      </c>
      <c r="AH63" s="26">
        <f t="shared" si="33"/>
        <v>0</v>
      </c>
      <c r="AI63" s="26">
        <f t="shared" si="34"/>
        <v>0</v>
      </c>
      <c r="AJ63" s="26">
        <f t="shared" si="35"/>
        <v>0</v>
      </c>
      <c r="AK63" s="26">
        <f t="shared" si="36"/>
        <v>0</v>
      </c>
      <c r="AL63" s="12">
        <f t="shared" si="37"/>
        <v>0</v>
      </c>
    </row>
    <row r="64" spans="1:38" ht="13.5">
      <c r="A64" s="16" t="str">
        <f t="shared" si="0"/>
        <v>61</v>
      </c>
      <c r="B64" s="16">
        <f t="shared" si="11"/>
      </c>
      <c r="C64" s="17" t="s">
        <v>267</v>
      </c>
      <c r="D64" s="18">
        <v>1972</v>
      </c>
      <c r="E64" s="19">
        <f>ROUND(F64+IF('Men''s Epée'!$A$3=1,G64,0)+LARGE($U64:$AB64,1)+LARGE($U64:$AB64,2),0)</f>
        <v>225</v>
      </c>
      <c r="F64" s="20"/>
      <c r="G64" s="21"/>
      <c r="H64" s="21">
        <v>43</v>
      </c>
      <c r="I64" s="22">
        <f>IF(OR('Men''s Epée'!$A$3=1,'Men''s Epée'!$U$3=TRUE),IF(OR(H64&gt;=49,ISNUMBER(H64)=FALSE),0,VLOOKUP(H64,PointTable,I$3,TRUE)),0)</f>
        <v>225</v>
      </c>
      <c r="J64" s="21" t="s">
        <v>8</v>
      </c>
      <c r="K64" s="22">
        <f>IF(OR('Men''s Epée'!$A$3=1,'Men''s Epée'!$V$3=TRUE),IF(OR(J64&gt;=49,ISNUMBER(J64)=FALSE),0,VLOOKUP(J64,PointTable,K$3,TRUE)),0)</f>
        <v>0</v>
      </c>
      <c r="L64" s="21" t="s">
        <v>8</v>
      </c>
      <c r="M64" s="22">
        <f>IF(OR('Men''s Epée'!$A$3=1,'Men''s Epée'!$W$3=TRUE),IF(OR(L64&gt;=49,ISNUMBER(L64)=FALSE),0,VLOOKUP(L64,PointTable,M$3,TRUE)),0)</f>
        <v>0</v>
      </c>
      <c r="N64" s="21" t="s">
        <v>8</v>
      </c>
      <c r="O64" s="22">
        <f>IF(OR('Men''s Epée'!$A$3=1,'Men''s Epée'!$X$3=TRUE),IF(OR(N64&gt;=49,ISNUMBER(N64)=FALSE),0,VLOOKUP(N64,PointTable,O$3,TRUE)),0)</f>
        <v>0</v>
      </c>
      <c r="P64" s="23"/>
      <c r="Q64" s="23"/>
      <c r="R64" s="23"/>
      <c r="S64" s="24"/>
      <c r="U64" s="25">
        <f t="shared" si="29"/>
        <v>225</v>
      </c>
      <c r="V64" s="25">
        <f t="shared" si="30"/>
        <v>0</v>
      </c>
      <c r="W64" s="25">
        <f t="shared" si="31"/>
        <v>0</v>
      </c>
      <c r="X64" s="25">
        <f t="shared" si="32"/>
        <v>0</v>
      </c>
      <c r="Y64" s="25">
        <f>IF(OR('Men''s Epée'!$A$3=1,P64&gt;0),ABS(P64),0)</f>
        <v>0</v>
      </c>
      <c r="Z64" s="25">
        <f>IF(OR('Men''s Epée'!$A$3=1,Q64&gt;0),ABS(Q64),0)</f>
        <v>0</v>
      </c>
      <c r="AA64" s="25">
        <f>IF(OR('Men''s Epée'!$A$3=1,R64&gt;0),ABS(R64),0)</f>
        <v>0</v>
      </c>
      <c r="AB64" s="25">
        <f>IF(OR('Men''s Epée'!$A$3=1,S64&gt;0),ABS(S64),0)</f>
        <v>0</v>
      </c>
      <c r="AD64" s="12">
        <f>IF('Men''s Epée'!$U$3=TRUE,I64,0)</f>
        <v>0</v>
      </c>
      <c r="AE64" s="12">
        <f>IF('Men''s Epée'!$V$3=TRUE,K64,0)</f>
        <v>0</v>
      </c>
      <c r="AF64" s="12">
        <f>IF('Men''s Epée'!$W$3=TRUE,M64,0)</f>
        <v>0</v>
      </c>
      <c r="AG64" s="12">
        <f>IF('Men''s Epée'!$X$3=TRUE,O64,0)</f>
        <v>0</v>
      </c>
      <c r="AH64" s="26">
        <f t="shared" si="33"/>
        <v>0</v>
      </c>
      <c r="AI64" s="26">
        <f t="shared" si="34"/>
        <v>0</v>
      </c>
      <c r="AJ64" s="26">
        <f t="shared" si="35"/>
        <v>0</v>
      </c>
      <c r="AK64" s="26">
        <f t="shared" si="36"/>
        <v>0</v>
      </c>
      <c r="AL64" s="12">
        <f t="shared" si="37"/>
        <v>0</v>
      </c>
    </row>
    <row r="65" spans="1:38" ht="13.5">
      <c r="A65" s="16" t="str">
        <f t="shared" si="0"/>
        <v>62</v>
      </c>
      <c r="B65" s="16" t="str">
        <f t="shared" si="11"/>
        <v>#</v>
      </c>
      <c r="C65" s="17" t="s">
        <v>331</v>
      </c>
      <c r="D65" s="18">
        <v>1982</v>
      </c>
      <c r="E65" s="19">
        <f>ROUND(F65+IF('Men''s Epée'!$A$3=1,G65,0)+LARGE($U65:$AB65,1)+LARGE($U65:$AB65,2),0)</f>
        <v>200</v>
      </c>
      <c r="F65" s="20"/>
      <c r="G65" s="21"/>
      <c r="H65" s="21" t="s">
        <v>8</v>
      </c>
      <c r="I65" s="22">
        <f>IF(OR('Men''s Epée'!$A$3=1,'Men''s Epée'!$U$3=TRUE),IF(OR(H65&gt;=49,ISNUMBER(H65)=FALSE),0,VLOOKUP(H65,PointTable,I$3,TRUE)),0)</f>
        <v>0</v>
      </c>
      <c r="J65" s="21">
        <v>48</v>
      </c>
      <c r="K65" s="22">
        <f>IF(OR('Men''s Epée'!$A$3=1,'Men''s Epée'!$V$3=TRUE),IF(OR(J65&gt;=49,ISNUMBER(J65)=FALSE),0,VLOOKUP(J65,PointTable,K$3,TRUE)),0)</f>
        <v>200</v>
      </c>
      <c r="L65" s="21" t="s">
        <v>8</v>
      </c>
      <c r="M65" s="22">
        <f>IF(OR('Men''s Epée'!$A$3=1,'Men''s Epée'!$W$3=TRUE),IF(OR(L65&gt;=49,ISNUMBER(L65)=FALSE),0,VLOOKUP(L65,PointTable,M$3,TRUE)),0)</f>
        <v>0</v>
      </c>
      <c r="N65" s="21" t="s">
        <v>8</v>
      </c>
      <c r="O65" s="22">
        <f>IF(OR('Men''s Epée'!$A$3=1,'Men''s Epée'!$X$3=TRUE),IF(OR(N65&gt;=49,ISNUMBER(N65)=FALSE),0,VLOOKUP(N65,PointTable,O$3,TRUE)),0)</f>
        <v>0</v>
      </c>
      <c r="P65" s="23"/>
      <c r="Q65" s="23"/>
      <c r="R65" s="23"/>
      <c r="S65" s="24"/>
      <c r="U65" s="25">
        <f t="shared" si="29"/>
        <v>0</v>
      </c>
      <c r="V65" s="25">
        <f t="shared" si="30"/>
        <v>200</v>
      </c>
      <c r="W65" s="25">
        <f t="shared" si="31"/>
        <v>0</v>
      </c>
      <c r="X65" s="25">
        <f t="shared" si="32"/>
        <v>0</v>
      </c>
      <c r="Y65" s="25">
        <f>IF(OR('Men''s Epée'!$A$3=1,P65&gt;0),ABS(P65),0)</f>
        <v>0</v>
      </c>
      <c r="Z65" s="25">
        <f>IF(OR('Men''s Epée'!$A$3=1,Q65&gt;0),ABS(Q65),0)</f>
        <v>0</v>
      </c>
      <c r="AA65" s="25">
        <f>IF(OR('Men''s Epée'!$A$3=1,R65&gt;0),ABS(R65),0)</f>
        <v>0</v>
      </c>
      <c r="AB65" s="25">
        <f>IF(OR('Men''s Epée'!$A$3=1,S65&gt;0),ABS(S65),0)</f>
        <v>0</v>
      </c>
      <c r="AD65" s="12">
        <f>IF('Men''s Epée'!$U$3=TRUE,I65,0)</f>
        <v>0</v>
      </c>
      <c r="AE65" s="12">
        <f>IF('Men''s Epée'!$V$3=TRUE,K65,0)</f>
        <v>0</v>
      </c>
      <c r="AF65" s="12">
        <f>IF('Men''s Epée'!$W$3=TRUE,M65,0)</f>
        <v>0</v>
      </c>
      <c r="AG65" s="12">
        <f>IF('Men''s Epée'!$X$3=TRUE,O65,0)</f>
        <v>0</v>
      </c>
      <c r="AH65" s="26">
        <f t="shared" si="33"/>
        <v>0</v>
      </c>
      <c r="AI65" s="26">
        <f t="shared" si="34"/>
        <v>0</v>
      </c>
      <c r="AJ65" s="26">
        <f t="shared" si="35"/>
        <v>0</v>
      </c>
      <c r="AK65" s="26">
        <f t="shared" si="36"/>
        <v>0</v>
      </c>
      <c r="AL65" s="12">
        <f t="shared" si="37"/>
        <v>0</v>
      </c>
    </row>
    <row r="66" spans="14:38" ht="13.5">
      <c r="N66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3:38" ht="13.5">
      <c r="C67" s="30" t="s">
        <v>33</v>
      </c>
      <c r="F67" s="25"/>
      <c r="G67" s="25"/>
      <c r="H67" s="25"/>
      <c r="I67" s="25"/>
      <c r="L67" s="31" t="s">
        <v>34</v>
      </c>
      <c r="M67" s="31" t="s">
        <v>35</v>
      </c>
      <c r="N67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3:38" ht="13.5">
      <c r="C68" s="37" t="s">
        <v>92</v>
      </c>
      <c r="D68" s="18" t="s">
        <v>480</v>
      </c>
      <c r="F68" s="25"/>
      <c r="G68" s="25"/>
      <c r="H68" s="25"/>
      <c r="I68" s="25"/>
      <c r="L68" s="32">
        <v>21</v>
      </c>
      <c r="M68" s="18">
        <v>660</v>
      </c>
      <c r="N68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3:38" ht="13.5">
      <c r="C69" s="17" t="s">
        <v>106</v>
      </c>
      <c r="D69" s="18" t="s">
        <v>485</v>
      </c>
      <c r="F69" s="25"/>
      <c r="G69" s="25"/>
      <c r="I69" s="25"/>
      <c r="K69" s="25"/>
      <c r="L69" s="32">
        <v>24</v>
      </c>
      <c r="M69" s="33">
        <v>516.6</v>
      </c>
      <c r="N69" s="34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3:38" ht="13.5">
      <c r="C70" s="17" t="s">
        <v>91</v>
      </c>
      <c r="D70" s="18" t="s">
        <v>479</v>
      </c>
      <c r="F70" s="25"/>
      <c r="G70" s="25"/>
      <c r="I70" s="25"/>
      <c r="K70" s="25"/>
      <c r="L70" s="32">
        <v>22</v>
      </c>
      <c r="M70" s="18">
        <v>650</v>
      </c>
      <c r="N70" s="34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3:38" ht="13.5">
      <c r="C71" s="17" t="s">
        <v>91</v>
      </c>
      <c r="D71" s="18" t="s">
        <v>480</v>
      </c>
      <c r="F71" s="25"/>
      <c r="G71" s="25"/>
      <c r="I71" s="25"/>
      <c r="K71" s="25"/>
      <c r="L71" s="32">
        <v>20</v>
      </c>
      <c r="M71" s="18">
        <v>670</v>
      </c>
      <c r="N71" s="34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3:38" ht="13.5">
      <c r="C72" s="17" t="s">
        <v>93</v>
      </c>
      <c r="D72" s="18" t="s">
        <v>479</v>
      </c>
      <c r="F72" s="25"/>
      <c r="G72" s="25"/>
      <c r="I72" s="25"/>
      <c r="K72" s="25"/>
      <c r="L72" s="32">
        <v>12</v>
      </c>
      <c r="M72" s="18">
        <v>1040</v>
      </c>
      <c r="N72" s="34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3:38" ht="13.5">
      <c r="C73" s="17" t="s">
        <v>374</v>
      </c>
      <c r="D73" s="18" t="s">
        <v>478</v>
      </c>
      <c r="F73" s="25"/>
      <c r="G73" s="25"/>
      <c r="I73" s="25"/>
      <c r="K73" s="25"/>
      <c r="L73" s="32">
        <v>2</v>
      </c>
      <c r="M73" s="33">
        <v>198.72</v>
      </c>
      <c r="N73" s="34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30:38" ht="13.5">
      <c r="AD74" s="12"/>
      <c r="AE74" s="12"/>
      <c r="AF74" s="12"/>
      <c r="AG74" s="12"/>
      <c r="AH74" s="12"/>
      <c r="AI74" s="12"/>
      <c r="AJ74" s="12"/>
      <c r="AK74" s="12"/>
      <c r="AL74" s="12"/>
    </row>
    <row r="75" spans="3:38" ht="13.5">
      <c r="C75" s="30" t="s">
        <v>36</v>
      </c>
      <c r="F75" s="25"/>
      <c r="G75" s="25"/>
      <c r="H75" s="25"/>
      <c r="I75" s="25"/>
      <c r="L75" s="31" t="s">
        <v>34</v>
      </c>
      <c r="M75" s="31" t="s">
        <v>35</v>
      </c>
      <c r="N75" s="34"/>
      <c r="AD75" s="12"/>
      <c r="AE75" s="12"/>
      <c r="AF75" s="12"/>
      <c r="AG75" s="12"/>
      <c r="AH75" s="12"/>
      <c r="AI75" s="12"/>
      <c r="AJ75" s="12"/>
      <c r="AK75" s="12"/>
      <c r="AL75" s="12"/>
    </row>
    <row r="76" spans="3:14" ht="12.75">
      <c r="C76" s="37" t="s">
        <v>92</v>
      </c>
      <c r="D76" s="18" t="s">
        <v>481</v>
      </c>
      <c r="F76" s="25"/>
      <c r="G76" s="25"/>
      <c r="I76" s="25"/>
      <c r="K76" s="25"/>
      <c r="L76" s="32">
        <v>14</v>
      </c>
      <c r="M76" s="18">
        <v>1020</v>
      </c>
      <c r="N76" s="34"/>
    </row>
    <row r="77" spans="3:15" ht="12.75">
      <c r="C77" s="37" t="s">
        <v>92</v>
      </c>
      <c r="D77" s="18" t="s">
        <v>482</v>
      </c>
      <c r="F77" s="25"/>
      <c r="G77" s="25"/>
      <c r="I77" s="25"/>
      <c r="K77" s="25"/>
      <c r="L77" s="32">
        <v>30</v>
      </c>
      <c r="M77" s="33">
        <v>509.58</v>
      </c>
      <c r="N77" s="34"/>
      <c r="O77" s="29"/>
    </row>
    <row r="78" spans="3:14" ht="12.75">
      <c r="C78" s="17" t="s">
        <v>91</v>
      </c>
      <c r="D78" s="18" t="s">
        <v>482</v>
      </c>
      <c r="F78" s="25"/>
      <c r="G78" s="25"/>
      <c r="I78" s="25"/>
      <c r="K78" s="25"/>
      <c r="L78" s="32">
        <v>32</v>
      </c>
      <c r="M78" s="33">
        <v>491.7</v>
      </c>
      <c r="N78" s="34"/>
    </row>
    <row r="79" spans="3:14" ht="12.75">
      <c r="C79" s="17" t="s">
        <v>97</v>
      </c>
      <c r="D79" s="18" t="s">
        <v>483</v>
      </c>
      <c r="F79" s="25"/>
      <c r="G79" s="25"/>
      <c r="I79" s="25"/>
      <c r="K79" s="25"/>
      <c r="L79" s="32">
        <v>27</v>
      </c>
      <c r="M79" s="18">
        <v>600</v>
      </c>
      <c r="N79" s="34"/>
    </row>
    <row r="80" spans="3:14" ht="12.75">
      <c r="C80" s="17" t="s">
        <v>97</v>
      </c>
      <c r="D80" s="18" t="s">
        <v>482</v>
      </c>
      <c r="F80" s="25"/>
      <c r="G80" s="25"/>
      <c r="I80" s="25"/>
      <c r="K80" s="25"/>
      <c r="L80" s="32">
        <v>31</v>
      </c>
      <c r="M80" s="33">
        <v>500.64</v>
      </c>
      <c r="N80" s="34"/>
    </row>
    <row r="81" spans="3:13" ht="12.75">
      <c r="C81" s="17" t="s">
        <v>93</v>
      </c>
      <c r="D81" s="18" t="s">
        <v>484</v>
      </c>
      <c r="F81" s="25"/>
      <c r="G81" s="25"/>
      <c r="I81" s="25"/>
      <c r="K81" s="25"/>
      <c r="L81" s="32">
        <v>15</v>
      </c>
      <c r="M81" s="18">
        <v>1010</v>
      </c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2000-2001 USFA Point Standings
Senior &amp;A - Rolling Standings</oddHeader>
    <oddFooter>&amp;L&amp;"Arial,Bold"* Permanent Resident
# Junior&amp;"Arial,Regular"
Total = Best 2 plus Group II&amp;CPage &amp;P&amp;R&amp;"Arial,Bold"np = Did not earn points (including not competing)&amp;"Arial,Regular"
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10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5.421875" style="18" customWidth="1"/>
    <col min="5" max="5" width="8.00390625" style="18" customWidth="1"/>
    <col min="6" max="7" width="5.7109375" style="19" customWidth="1"/>
    <col min="8" max="8" width="5.421875" style="19" customWidth="1"/>
    <col min="9" max="15" width="5.421875" style="28" customWidth="1"/>
    <col min="16" max="19" width="5.28125" style="29" customWidth="1"/>
    <col min="20" max="20" width="9.140625" style="25" customWidth="1"/>
    <col min="21" max="38" width="9.140625" style="25" hidden="1" customWidth="1"/>
    <col min="39" max="16384" width="9.140625" style="25" customWidth="1"/>
  </cols>
  <sheetData>
    <row r="1" spans="1:19" s="8" customFormat="1" ht="12.75" customHeight="1">
      <c r="A1" s="35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321</v>
      </c>
      <c r="I1" s="6"/>
      <c r="J1" s="4" t="s">
        <v>319</v>
      </c>
      <c r="K1" s="6"/>
      <c r="L1" s="4" t="s">
        <v>394</v>
      </c>
      <c r="M1" s="6"/>
      <c r="N1" s="4" t="s">
        <v>393</v>
      </c>
      <c r="O1" s="6"/>
      <c r="P1" s="7" t="s">
        <v>4</v>
      </c>
      <c r="Q1" s="7"/>
      <c r="R1" s="7"/>
      <c r="S1" s="6"/>
    </row>
    <row r="2" spans="1:30" s="8" customFormat="1" ht="18.75" customHeight="1">
      <c r="A2" s="1"/>
      <c r="B2" s="1"/>
      <c r="C2" s="2"/>
      <c r="D2" s="2"/>
      <c r="E2" s="3"/>
      <c r="F2" s="4"/>
      <c r="G2" s="9" t="s">
        <v>5</v>
      </c>
      <c r="H2" s="4" t="s">
        <v>177</v>
      </c>
      <c r="I2" s="6" t="s">
        <v>239</v>
      </c>
      <c r="J2" s="4" t="s">
        <v>177</v>
      </c>
      <c r="K2" s="6" t="s">
        <v>320</v>
      </c>
      <c r="L2" s="4" t="s">
        <v>177</v>
      </c>
      <c r="M2" s="6" t="s">
        <v>395</v>
      </c>
      <c r="N2" s="4" t="s">
        <v>6</v>
      </c>
      <c r="O2" s="6" t="s">
        <v>493</v>
      </c>
      <c r="P2" s="4" t="s">
        <v>4</v>
      </c>
      <c r="Q2" s="7"/>
      <c r="R2" s="10"/>
      <c r="S2" s="11"/>
      <c r="AD2" s="12"/>
    </row>
    <row r="3" spans="1:19" s="8" customFormat="1" ht="11.25" customHeight="1" hidden="1">
      <c r="A3" s="1"/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11</v>
      </c>
      <c r="J3" s="14">
        <f>COLUMN()</f>
        <v>10</v>
      </c>
      <c r="K3" s="15">
        <f>HLOOKUP(J2,PointTableHeader,2,FALSE)</f>
        <v>11</v>
      </c>
      <c r="L3" s="14">
        <f>COLUMN()</f>
        <v>12</v>
      </c>
      <c r="M3" s="15">
        <f>HLOOKUP(L2,PointTableHeader,2,FALSE)</f>
        <v>11</v>
      </c>
      <c r="N3" s="14">
        <f>COLUMN()</f>
        <v>14</v>
      </c>
      <c r="O3" s="15">
        <f>HLOOKUP(N2,PointTableHeader,2,FALSE)</f>
        <v>10</v>
      </c>
      <c r="P3" s="14">
        <f>COLUMN()</f>
        <v>16</v>
      </c>
      <c r="Q3" s="3"/>
      <c r="R3" s="3"/>
      <c r="S3" s="15"/>
    </row>
    <row r="4" spans="1:38" ht="13.5">
      <c r="A4" s="16" t="str">
        <f aca="true" t="shared" si="0" ref="A4:A67">IF(E4=0,"",IF(E4=E3,A3,ROW()-3&amp;IF(E4=E5,"T","")))</f>
        <v>1</v>
      </c>
      <c r="B4" s="16" t="str">
        <f aca="true" t="shared" si="1" ref="B4:B27">TRIM(IF(D4&gt;=JuniorCutoff,"#",""))</f>
        <v>#</v>
      </c>
      <c r="C4" s="17" t="s">
        <v>123</v>
      </c>
      <c r="D4" s="18">
        <v>1981</v>
      </c>
      <c r="E4" s="19">
        <f>ROUND(F4+IF('Men''s Epée'!$A$3=1,G4,0)+LARGE($U4:$AB4,1)+LARGE($U4:$AB4,2),0)</f>
        <v>11160</v>
      </c>
      <c r="F4" s="20"/>
      <c r="G4" s="21">
        <v>9320</v>
      </c>
      <c r="H4" s="21">
        <v>1</v>
      </c>
      <c r="I4" s="22">
        <f>IF(OR('Men''s Epée'!$A$3=1,'Men''s Epée'!$U$3=TRUE),IF(OR(H4&gt;=49,ISNUMBER(H4)=FALSE),0,VLOOKUP(H4,PointTable,I$3,TRUE)),0)</f>
        <v>1000</v>
      </c>
      <c r="J4" s="21" t="s">
        <v>8</v>
      </c>
      <c r="K4" s="22">
        <f>IF(OR('Men''s Epée'!$A$3=1,'Men''s Epée'!$V$3=TRUE),IF(OR(J4&gt;=49,ISNUMBER(J4)=FALSE),0,VLOOKUP(J4,PointTable,K$3,TRUE)),0)</f>
        <v>0</v>
      </c>
      <c r="L4" s="21">
        <v>3</v>
      </c>
      <c r="M4" s="22">
        <f>IF(OR('Men''s Epée'!$A$3=1,'Men''s Epée'!$W$3=TRUE),IF(OR(L4&gt;=49,ISNUMBER(L4)=FALSE),0,VLOOKUP(L4,PointTable,M$3,TRUE)),0)</f>
        <v>840</v>
      </c>
      <c r="N4" s="21" t="s">
        <v>8</v>
      </c>
      <c r="O4" s="22">
        <f>IF(OR('Men''s Epée'!$A$3=1,'Men''s Epée'!$X$3=TRUE),IF(OR(N4&gt;=49,ISNUMBER(N4)=FALSE),0,VLOOKUP(N4,PointTable,O$3,TRUE)),0)</f>
        <v>0</v>
      </c>
      <c r="P4" s="23">
        <v>-680</v>
      </c>
      <c r="Q4" s="23">
        <v>-448.7</v>
      </c>
      <c r="R4" s="23">
        <v>-568.05</v>
      </c>
      <c r="S4" s="24"/>
      <c r="U4" s="25">
        <f aca="true" t="shared" si="2" ref="U4:U26">I4</f>
        <v>1000</v>
      </c>
      <c r="V4" s="25">
        <f aca="true" t="shared" si="3" ref="V4:V26">K4</f>
        <v>0</v>
      </c>
      <c r="W4" s="25">
        <f aca="true" t="shared" si="4" ref="W4:W26">M4</f>
        <v>840</v>
      </c>
      <c r="X4" s="25">
        <f aca="true" t="shared" si="5" ref="X4:X26">O4</f>
        <v>0</v>
      </c>
      <c r="Y4" s="25">
        <f>IF(OR('Men''s Epée'!$A$3=1,P4&gt;0),ABS(P4),0)</f>
        <v>680</v>
      </c>
      <c r="Z4" s="25">
        <f>IF(OR('Men''s Epée'!$A$3=1,Q4&gt;0),ABS(Q4),0)</f>
        <v>448.7</v>
      </c>
      <c r="AA4" s="25">
        <f>IF(OR('Men''s Epée'!$A$3=1,R4&gt;0),ABS(R4),0)</f>
        <v>568.05</v>
      </c>
      <c r="AB4" s="25">
        <f>IF(OR('Men''s Epée'!$A$3=1,S4&gt;0),ABS(S4),0)</f>
        <v>0</v>
      </c>
      <c r="AD4" s="12">
        <f>IF('Men''s Epée'!$U$3=TRUE,I4,0)</f>
        <v>0</v>
      </c>
      <c r="AE4" s="12">
        <f>IF('Men''s Epée'!$V$3=TRUE,K4,0)</f>
        <v>0</v>
      </c>
      <c r="AF4" s="12">
        <f>IF('Men''s Epée'!$W$3=TRUE,M4,0)</f>
        <v>0</v>
      </c>
      <c r="AG4" s="12">
        <f>IF('Men''s Epée'!$X$3=TRUE,O4,0)</f>
        <v>0</v>
      </c>
      <c r="AH4" s="26">
        <f aca="true" t="shared" si="6" ref="AH4:AH27">MAX(P4,0)</f>
        <v>0</v>
      </c>
      <c r="AI4" s="26">
        <f aca="true" t="shared" si="7" ref="AI4:AI27">MAX(Q4,0)</f>
        <v>0</v>
      </c>
      <c r="AJ4" s="26">
        <f aca="true" t="shared" si="8" ref="AJ4:AJ27">MAX(R4,0)</f>
        <v>0</v>
      </c>
      <c r="AK4" s="26">
        <f aca="true" t="shared" si="9" ref="AK4:AK27">MAX(S4,0)</f>
        <v>0</v>
      </c>
      <c r="AL4" s="12">
        <f>LARGE(AD4:AK4,1)+LARGE(AD4:AK4,2)+F4</f>
        <v>0</v>
      </c>
    </row>
    <row r="5" spans="1:38" ht="13.5">
      <c r="A5" s="16" t="str">
        <f t="shared" si="0"/>
        <v>2</v>
      </c>
      <c r="B5" s="16">
        <f t="shared" si="1"/>
      </c>
      <c r="C5" s="17" t="s">
        <v>121</v>
      </c>
      <c r="D5" s="18">
        <v>1975</v>
      </c>
      <c r="E5" s="19">
        <f>ROUND(F5+IF('Men''s Epée'!$A$3=1,G5,0)+LARGE($U5:$AB5,1)+LARGE($U5:$AB5,2),0)</f>
        <v>5935</v>
      </c>
      <c r="F5" s="20"/>
      <c r="G5" s="21">
        <v>3925</v>
      </c>
      <c r="H5" s="21">
        <v>7</v>
      </c>
      <c r="I5" s="22">
        <f>IF(OR('Men''s Epée'!$A$3=1,'Men''s Epée'!$U$3=TRUE),IF(OR(H5&gt;=49,ISNUMBER(H5)=FALSE),0,VLOOKUP(H5,PointTable,I$3,TRUE)),0)</f>
        <v>715</v>
      </c>
      <c r="J5" s="21" t="s">
        <v>8</v>
      </c>
      <c r="K5" s="22">
        <f>IF(OR('Men''s Epée'!$A$3=1,'Men''s Epée'!$V$3=TRUE),IF(OR(J5&gt;=49,ISNUMBER(J5)=FALSE),0,VLOOKUP(J5,PointTable,K$3,TRUE)),0)</f>
        <v>0</v>
      </c>
      <c r="L5" s="21">
        <v>1</v>
      </c>
      <c r="M5" s="22">
        <f>IF(OR('Men''s Epée'!$A$3=1,'Men''s Epée'!$W$3=TRUE),IF(OR(L5&gt;=49,ISNUMBER(L5)=FALSE),0,VLOOKUP(L5,PointTable,M$3,TRUE)),0)</f>
        <v>1000</v>
      </c>
      <c r="N5" s="21">
        <v>1</v>
      </c>
      <c r="O5" s="22">
        <f>IF(OR('Men''s Epée'!$A$3=1,'Men''s Epée'!$X$3=TRUE),IF(OR(N5&gt;=49,ISNUMBER(N5)=FALSE),0,VLOOKUP(N5,PointTable,O$3,TRUE)),0)</f>
        <v>1000</v>
      </c>
      <c r="P5" s="23">
        <v>-1010</v>
      </c>
      <c r="Q5" s="23">
        <v>-653.82</v>
      </c>
      <c r="R5" s="23">
        <v>-720.8</v>
      </c>
      <c r="S5" s="24">
        <v>-919.7</v>
      </c>
      <c r="U5" s="25">
        <f t="shared" si="2"/>
        <v>715</v>
      </c>
      <c r="V5" s="25">
        <f t="shared" si="3"/>
        <v>0</v>
      </c>
      <c r="W5" s="25">
        <f t="shared" si="4"/>
        <v>1000</v>
      </c>
      <c r="X5" s="25">
        <f t="shared" si="5"/>
        <v>1000</v>
      </c>
      <c r="Y5" s="25">
        <f>IF(OR('Men''s Epée'!$A$3=1,P5&gt;0),ABS(P5),0)</f>
        <v>1010</v>
      </c>
      <c r="Z5" s="25">
        <f>IF(OR('Men''s Epée'!$A$3=1,Q5&gt;0),ABS(Q5),0)</f>
        <v>653.82</v>
      </c>
      <c r="AA5" s="25">
        <f>IF(OR('Men''s Epée'!$A$3=1,R5&gt;0),ABS(R5),0)</f>
        <v>720.8</v>
      </c>
      <c r="AB5" s="25">
        <f>IF(OR('Men''s Epée'!$A$3=1,S5&gt;0),ABS(S5),0)</f>
        <v>919.7</v>
      </c>
      <c r="AD5" s="12">
        <f>IF('Men''s Epée'!$U$3=TRUE,I5,0)</f>
        <v>0</v>
      </c>
      <c r="AE5" s="12">
        <f>IF('Men''s Epée'!$V$3=TRUE,K5,0)</f>
        <v>0</v>
      </c>
      <c r="AF5" s="12">
        <f>IF('Men''s Epée'!$W$3=TRUE,M5,0)</f>
        <v>0</v>
      </c>
      <c r="AG5" s="12">
        <f>IF('Men''s Epée'!$X$3=TRUE,O5,0)</f>
        <v>0</v>
      </c>
      <c r="AH5" s="26">
        <f t="shared" si="6"/>
        <v>0</v>
      </c>
      <c r="AI5" s="26">
        <f t="shared" si="7"/>
        <v>0</v>
      </c>
      <c r="AJ5" s="26">
        <f t="shared" si="8"/>
        <v>0</v>
      </c>
      <c r="AK5" s="26">
        <f t="shared" si="9"/>
        <v>0</v>
      </c>
      <c r="AL5" s="12">
        <f aca="true" t="shared" si="10" ref="AL5:AL26">LARGE(AD5:AK5,1)+LARGE(AD5:AK5,2)+F5</f>
        <v>0</v>
      </c>
    </row>
    <row r="6" spans="1:38" ht="13.5">
      <c r="A6" s="16" t="str">
        <f t="shared" si="0"/>
        <v>3</v>
      </c>
      <c r="B6" s="16">
        <f t="shared" si="1"/>
      </c>
      <c r="C6" s="17" t="s">
        <v>109</v>
      </c>
      <c r="D6" s="18">
        <v>1971</v>
      </c>
      <c r="E6" s="19">
        <f>ROUND(F6+IF('Men''s Epée'!$A$3=1,G6,0)+LARGE($U6:$AB6,1)+LARGE($U6:$AB6,2),0)</f>
        <v>5150</v>
      </c>
      <c r="F6" s="20"/>
      <c r="G6" s="21">
        <v>3300</v>
      </c>
      <c r="H6" s="21">
        <v>2</v>
      </c>
      <c r="I6" s="22">
        <f>IF(OR('Men''s Epée'!$A$3=1,'Men''s Epée'!$U$3=TRUE),IF(OR(H6&gt;=49,ISNUMBER(H6)=FALSE),0,VLOOKUP(H6,PointTable,I$3,TRUE)),0)</f>
        <v>925</v>
      </c>
      <c r="J6" s="21" t="s">
        <v>8</v>
      </c>
      <c r="K6" s="22">
        <f>IF(OR('Men''s Epée'!$A$3=1,'Men''s Epée'!$V$3=TRUE),IF(OR(J6&gt;=49,ISNUMBER(J6)=FALSE),0,VLOOKUP(J6,PointTable,K$3,TRUE)),0)</f>
        <v>0</v>
      </c>
      <c r="L6" s="21">
        <v>2</v>
      </c>
      <c r="M6" s="22">
        <f>IF(OR('Men''s Epée'!$A$3=1,'Men''s Epée'!$W$3=TRUE),IF(OR(L6&gt;=49,ISNUMBER(L6)=FALSE),0,VLOOKUP(L6,PointTable,M$3,TRUE)),0)</f>
        <v>925</v>
      </c>
      <c r="N6" s="21" t="s">
        <v>8</v>
      </c>
      <c r="O6" s="22">
        <f>IF(OR('Men''s Epée'!$A$3=1,'Men''s Epée'!$X$3=TRUE),IF(OR(N6&gt;=49,ISNUMBER(N6)=FALSE),0,VLOOKUP(N6,PointTable,O$3,TRUE)),0)</f>
        <v>0</v>
      </c>
      <c r="P6" s="23">
        <v>-532.95</v>
      </c>
      <c r="Q6" s="23"/>
      <c r="R6" s="23"/>
      <c r="S6" s="24"/>
      <c r="U6" s="25">
        <f t="shared" si="2"/>
        <v>925</v>
      </c>
      <c r="V6" s="25">
        <f t="shared" si="3"/>
        <v>0</v>
      </c>
      <c r="W6" s="25">
        <f t="shared" si="4"/>
        <v>925</v>
      </c>
      <c r="X6" s="25">
        <f t="shared" si="5"/>
        <v>0</v>
      </c>
      <c r="Y6" s="25">
        <f>IF(OR('Men''s Epée'!$A$3=1,P6&gt;0),ABS(P6),0)</f>
        <v>532.95</v>
      </c>
      <c r="Z6" s="25">
        <f>IF(OR('Men''s Epée'!$A$3=1,Q6&gt;0),ABS(Q6),0)</f>
        <v>0</v>
      </c>
      <c r="AA6" s="25">
        <f>IF(OR('Men''s Epée'!$A$3=1,R6&gt;0),ABS(R6),0)</f>
        <v>0</v>
      </c>
      <c r="AB6" s="25">
        <f>IF(OR('Men''s Epée'!$A$3=1,S6&gt;0),ABS(S6),0)</f>
        <v>0</v>
      </c>
      <c r="AD6" s="12">
        <f>IF('Men''s Epée'!$U$3=TRUE,I6,0)</f>
        <v>0</v>
      </c>
      <c r="AE6" s="12">
        <f>IF('Men''s Epée'!$V$3=TRUE,K6,0)</f>
        <v>0</v>
      </c>
      <c r="AF6" s="12">
        <f>IF('Men''s Epée'!$W$3=TRUE,M6,0)</f>
        <v>0</v>
      </c>
      <c r="AG6" s="12">
        <f>IF('Men''s Epée'!$X$3=TRUE,O6,0)</f>
        <v>0</v>
      </c>
      <c r="AH6" s="26">
        <f t="shared" si="6"/>
        <v>0</v>
      </c>
      <c r="AI6" s="26">
        <f t="shared" si="7"/>
        <v>0</v>
      </c>
      <c r="AJ6" s="26">
        <f t="shared" si="8"/>
        <v>0</v>
      </c>
      <c r="AK6" s="26">
        <f t="shared" si="9"/>
        <v>0</v>
      </c>
      <c r="AL6" s="12">
        <f t="shared" si="10"/>
        <v>0</v>
      </c>
    </row>
    <row r="7" spans="1:38" ht="13.5">
      <c r="A7" s="16" t="str">
        <f t="shared" si="0"/>
        <v>4</v>
      </c>
      <c r="B7" s="16">
        <f t="shared" si="1"/>
      </c>
      <c r="C7" s="17" t="s">
        <v>122</v>
      </c>
      <c r="D7" s="18">
        <v>1980</v>
      </c>
      <c r="E7" s="19">
        <f>ROUND(F7+IF('Men''s Epée'!$A$3=1,G7,0)+LARGE($U7:$AB7,1)+LARGE($U7:$AB7,2),0)</f>
        <v>2835</v>
      </c>
      <c r="F7" s="20"/>
      <c r="G7" s="21">
        <v>1160</v>
      </c>
      <c r="H7" s="21">
        <v>5</v>
      </c>
      <c r="I7" s="22">
        <f>IF(OR('Men''s Epée'!$A$3=1,'Men''s Epée'!$U$3=TRUE),IF(OR(H7&gt;=49,ISNUMBER(H7)=FALSE),0,VLOOKUP(H7,PointTable,I$3,TRUE)),0)</f>
        <v>755</v>
      </c>
      <c r="J7" s="21" t="s">
        <v>8</v>
      </c>
      <c r="K7" s="22">
        <f>IF(OR('Men''s Epée'!$A$3=1,'Men''s Epée'!$V$3=TRUE),IF(OR(J7&gt;=49,ISNUMBER(J7)=FALSE),0,VLOOKUP(J7,PointTable,K$3,TRUE)),0)</f>
        <v>0</v>
      </c>
      <c r="L7" s="21">
        <v>6</v>
      </c>
      <c r="M7" s="22">
        <f>IF(OR('Men''s Epée'!$A$3=1,'Men''s Epée'!$W$3=TRUE),IF(OR(L7&gt;=49,ISNUMBER(L7)=FALSE),0,VLOOKUP(L7,PointTable,M$3,TRUE)),0)</f>
        <v>735</v>
      </c>
      <c r="N7" s="21">
        <v>2</v>
      </c>
      <c r="O7" s="22">
        <f>IF(OR('Men''s Epée'!$A$3=1,'Men''s Epée'!$X$3=TRUE),IF(OR(N7&gt;=49,ISNUMBER(N7)=FALSE),0,VLOOKUP(N7,PointTable,O$3,TRUE)),0)</f>
        <v>920</v>
      </c>
      <c r="P7" s="23"/>
      <c r="Q7" s="23"/>
      <c r="R7" s="23"/>
      <c r="S7" s="24"/>
      <c r="U7" s="25">
        <f t="shared" si="2"/>
        <v>755</v>
      </c>
      <c r="V7" s="25">
        <f t="shared" si="3"/>
        <v>0</v>
      </c>
      <c r="W7" s="25">
        <f t="shared" si="4"/>
        <v>735</v>
      </c>
      <c r="X7" s="25">
        <f t="shared" si="5"/>
        <v>920</v>
      </c>
      <c r="Y7" s="25">
        <f>IF(OR('Men''s Epée'!$A$3=1,P7&gt;0),ABS(P7),0)</f>
        <v>0</v>
      </c>
      <c r="Z7" s="25">
        <f>IF(OR('Men''s Epée'!$A$3=1,Q7&gt;0),ABS(Q7),0)</f>
        <v>0</v>
      </c>
      <c r="AA7" s="25">
        <f>IF(OR('Men''s Epée'!$A$3=1,R7&gt;0),ABS(R7),0)</f>
        <v>0</v>
      </c>
      <c r="AB7" s="25">
        <f>IF(OR('Men''s Epée'!$A$3=1,S7&gt;0),ABS(S7),0)</f>
        <v>0</v>
      </c>
      <c r="AD7" s="12">
        <f>IF('Men''s Epée'!$U$3=TRUE,I7,0)</f>
        <v>0</v>
      </c>
      <c r="AE7" s="12">
        <f>IF('Men''s Epée'!$V$3=TRUE,K7,0)</f>
        <v>0</v>
      </c>
      <c r="AF7" s="12">
        <f>IF('Men''s Epée'!$W$3=TRUE,M7,0)</f>
        <v>0</v>
      </c>
      <c r="AG7" s="12">
        <f>IF('Men''s Epée'!$X$3=TRUE,O7,0)</f>
        <v>0</v>
      </c>
      <c r="AH7" s="26">
        <f t="shared" si="6"/>
        <v>0</v>
      </c>
      <c r="AI7" s="26">
        <f t="shared" si="7"/>
        <v>0</v>
      </c>
      <c r="AJ7" s="26">
        <f t="shared" si="8"/>
        <v>0</v>
      </c>
      <c r="AK7" s="26">
        <f t="shared" si="9"/>
        <v>0</v>
      </c>
      <c r="AL7" s="12">
        <f t="shared" si="10"/>
        <v>0</v>
      </c>
    </row>
    <row r="8" spans="1:38" ht="13.5">
      <c r="A8" s="16" t="str">
        <f t="shared" si="0"/>
        <v>5</v>
      </c>
      <c r="B8" s="16">
        <f t="shared" si="1"/>
      </c>
      <c r="C8" s="17" t="s">
        <v>128</v>
      </c>
      <c r="D8" s="18">
        <v>1972</v>
      </c>
      <c r="E8" s="19">
        <f>ROUND(F8+IF('Men''s Epée'!$A$3=1,G8,0)+LARGE($U8:$AB8,1)+LARGE($U8:$AB8,2),0)</f>
        <v>1695</v>
      </c>
      <c r="F8" s="20"/>
      <c r="G8" s="21"/>
      <c r="H8" s="21">
        <v>8</v>
      </c>
      <c r="I8" s="22">
        <f>IF(OR('Men''s Epée'!$A$3=1,'Men''s Epée'!$U$3=TRUE),IF(OR(H8&gt;=49,ISNUMBER(H8)=FALSE),0,VLOOKUP(H8,PointTable,I$3,TRUE)),0)</f>
        <v>695</v>
      </c>
      <c r="J8" s="21">
        <v>1</v>
      </c>
      <c r="K8" s="22">
        <f>IF(OR('Men''s Epée'!$A$3=1,'Men''s Epée'!$V$3=TRUE),IF(OR(J8&gt;=49,ISNUMBER(J8)=FALSE),0,VLOOKUP(J8,PointTable,K$3,TRUE)),0)</f>
        <v>1000</v>
      </c>
      <c r="L8" s="21">
        <v>13</v>
      </c>
      <c r="M8" s="22">
        <f>IF(OR('Men''s Epée'!$A$3=1,'Men''s Epée'!$W$3=TRUE),IF(OR(L8&gt;=49,ISNUMBER(L8)=FALSE),0,VLOOKUP(L8,PointTable,M$3,TRUE)),0)</f>
        <v>525</v>
      </c>
      <c r="N8" s="21">
        <v>8</v>
      </c>
      <c r="O8" s="22">
        <f>IF(OR('Men''s Epée'!$A$3=1,'Men''s Epée'!$X$3=TRUE),IF(OR(N8&gt;=49,ISNUMBER(N8)=FALSE),0,VLOOKUP(N8,PointTable,O$3,TRUE)),0)</f>
        <v>685</v>
      </c>
      <c r="P8" s="23"/>
      <c r="Q8" s="23"/>
      <c r="R8" s="23"/>
      <c r="S8" s="24"/>
      <c r="U8" s="25">
        <f t="shared" si="2"/>
        <v>695</v>
      </c>
      <c r="V8" s="25">
        <f t="shared" si="3"/>
        <v>1000</v>
      </c>
      <c r="W8" s="25">
        <f t="shared" si="4"/>
        <v>525</v>
      </c>
      <c r="X8" s="25">
        <f t="shared" si="5"/>
        <v>685</v>
      </c>
      <c r="Y8" s="25">
        <f>IF(OR('Men''s Epée'!$A$3=1,P8&gt;0),ABS(P8),0)</f>
        <v>0</v>
      </c>
      <c r="Z8" s="25">
        <f>IF(OR('Men''s Epée'!$A$3=1,Q8&gt;0),ABS(Q8),0)</f>
        <v>0</v>
      </c>
      <c r="AA8" s="25">
        <f>IF(OR('Men''s Epée'!$A$3=1,R8&gt;0),ABS(R8),0)</f>
        <v>0</v>
      </c>
      <c r="AB8" s="25">
        <f>IF(OR('Men''s Epée'!$A$3=1,S8&gt;0),ABS(S8),0)</f>
        <v>0</v>
      </c>
      <c r="AD8" s="12">
        <f>IF('Men''s Epée'!$U$3=TRUE,I8,0)</f>
        <v>0</v>
      </c>
      <c r="AE8" s="12">
        <f>IF('Men''s Epée'!$V$3=TRUE,K8,0)</f>
        <v>0</v>
      </c>
      <c r="AF8" s="12">
        <f>IF('Men''s Epée'!$W$3=TRUE,M8,0)</f>
        <v>0</v>
      </c>
      <c r="AG8" s="12">
        <f>IF('Men''s Epée'!$X$3=TRUE,O8,0)</f>
        <v>0</v>
      </c>
      <c r="AH8" s="26">
        <f t="shared" si="6"/>
        <v>0</v>
      </c>
      <c r="AI8" s="26">
        <f t="shared" si="7"/>
        <v>0</v>
      </c>
      <c r="AJ8" s="26">
        <f t="shared" si="8"/>
        <v>0</v>
      </c>
      <c r="AK8" s="26">
        <f t="shared" si="9"/>
        <v>0</v>
      </c>
      <c r="AL8" s="12">
        <f t="shared" si="10"/>
        <v>0</v>
      </c>
    </row>
    <row r="9" spans="1:38" ht="13.5">
      <c r="A9" s="16" t="str">
        <f t="shared" si="0"/>
        <v>6</v>
      </c>
      <c r="B9" s="16">
        <f t="shared" si="1"/>
      </c>
      <c r="C9" s="17" t="s">
        <v>136</v>
      </c>
      <c r="D9" s="18">
        <v>1975</v>
      </c>
      <c r="E9" s="19">
        <f>ROUND(F9+IF('Men''s Epée'!$A$3=1,G9,0)+LARGE($U9:$AB9,1)+LARGE($U9:$AB9,2),0)</f>
        <v>1595</v>
      </c>
      <c r="F9" s="20"/>
      <c r="G9" s="21"/>
      <c r="H9" s="21">
        <v>3</v>
      </c>
      <c r="I9" s="22">
        <f>IF(OR('Men''s Epée'!$A$3=1,'Men''s Epée'!$U$3=TRUE),IF(OR(H9&gt;=49,ISNUMBER(H9)=FALSE),0,VLOOKUP(H9,PointTable,I$3,TRUE)),0)</f>
        <v>840</v>
      </c>
      <c r="J9" s="21">
        <v>5</v>
      </c>
      <c r="K9" s="22">
        <f>IF(OR('Men''s Epée'!$A$3=1,'Men''s Epée'!$V$3=TRUE),IF(OR(J9&gt;=49,ISNUMBER(J9)=FALSE),0,VLOOKUP(J9,PointTable,K$3,TRUE)),0)</f>
        <v>755</v>
      </c>
      <c r="L9" s="21">
        <v>8</v>
      </c>
      <c r="M9" s="22">
        <f>IF(OR('Men''s Epée'!$A$3=1,'Men''s Epée'!$W$3=TRUE),IF(OR(L9&gt;=49,ISNUMBER(L9)=FALSE),0,VLOOKUP(L9,PointTable,M$3,TRUE)),0)</f>
        <v>695</v>
      </c>
      <c r="N9" s="21" t="s">
        <v>8</v>
      </c>
      <c r="O9" s="22">
        <f>IF(OR('Men''s Epée'!$A$3=1,'Men''s Epée'!$X$3=TRUE),IF(OR(N9&gt;=49,ISNUMBER(N9)=FALSE),0,VLOOKUP(N9,PointTable,O$3,TRUE)),0)</f>
        <v>0</v>
      </c>
      <c r="P9" s="23"/>
      <c r="Q9" s="23"/>
      <c r="R9" s="23"/>
      <c r="S9" s="24"/>
      <c r="U9" s="25">
        <f t="shared" si="2"/>
        <v>840</v>
      </c>
      <c r="V9" s="25">
        <f t="shared" si="3"/>
        <v>755</v>
      </c>
      <c r="W9" s="25">
        <f t="shared" si="4"/>
        <v>695</v>
      </c>
      <c r="X9" s="25">
        <f t="shared" si="5"/>
        <v>0</v>
      </c>
      <c r="Y9" s="25">
        <f>IF(OR('Men''s Epée'!$A$3=1,P9&gt;0),ABS(P9),0)</f>
        <v>0</v>
      </c>
      <c r="Z9" s="25">
        <f>IF(OR('Men''s Epée'!$A$3=1,Q9&gt;0),ABS(Q9),0)</f>
        <v>0</v>
      </c>
      <c r="AA9" s="25">
        <f>IF(OR('Men''s Epée'!$A$3=1,R9&gt;0),ABS(R9),0)</f>
        <v>0</v>
      </c>
      <c r="AB9" s="25">
        <f>IF(OR('Men''s Epée'!$A$3=1,S9&gt;0),ABS(S9),0)</f>
        <v>0</v>
      </c>
      <c r="AD9" s="12">
        <f>IF('Men''s Epée'!$U$3=TRUE,I9,0)</f>
        <v>0</v>
      </c>
      <c r="AE9" s="12">
        <f>IF('Men''s Epée'!$V$3=TRUE,K9,0)</f>
        <v>0</v>
      </c>
      <c r="AF9" s="12">
        <f>IF('Men''s Epée'!$W$3=TRUE,M9,0)</f>
        <v>0</v>
      </c>
      <c r="AG9" s="12">
        <f>IF('Men''s Epée'!$X$3=TRUE,O9,0)</f>
        <v>0</v>
      </c>
      <c r="AH9" s="26">
        <f t="shared" si="6"/>
        <v>0</v>
      </c>
      <c r="AI9" s="26">
        <f t="shared" si="7"/>
        <v>0</v>
      </c>
      <c r="AJ9" s="26">
        <f t="shared" si="8"/>
        <v>0</v>
      </c>
      <c r="AK9" s="26">
        <f t="shared" si="9"/>
        <v>0</v>
      </c>
      <c r="AL9" s="12">
        <f t="shared" si="10"/>
        <v>0</v>
      </c>
    </row>
    <row r="10" spans="1:38" ht="13.5">
      <c r="A10" s="16" t="str">
        <f t="shared" si="0"/>
        <v>7</v>
      </c>
      <c r="B10" s="16" t="str">
        <f t="shared" si="1"/>
        <v>#</v>
      </c>
      <c r="C10" s="17" t="s">
        <v>100</v>
      </c>
      <c r="D10" s="18">
        <v>1982</v>
      </c>
      <c r="E10" s="19">
        <f>ROUND(F10+IF('Men''s Epée'!$A$3=1,G10,0)+LARGE($U10:$AB10,1)+LARGE($U10:$AB10,2),0)</f>
        <v>1575</v>
      </c>
      <c r="F10" s="20"/>
      <c r="G10" s="21"/>
      <c r="H10" s="21">
        <v>30</v>
      </c>
      <c r="I10" s="22">
        <f>IF(OR('Men''s Epée'!$A$3=1,'Men''s Epée'!$U$3=TRUE),IF(OR(H10&gt;=49,ISNUMBER(H10)=FALSE),0,VLOOKUP(H10,PointTable,I$3,TRUE)),0)</f>
        <v>290</v>
      </c>
      <c r="J10" s="21">
        <v>6</v>
      </c>
      <c r="K10" s="22">
        <f>IF(OR('Men''s Epée'!$A$3=1,'Men''s Epée'!$V$3=TRUE),IF(OR(J10&gt;=49,ISNUMBER(J10)=FALSE),0,VLOOKUP(J10,PointTable,K$3,TRUE)),0)</f>
        <v>735</v>
      </c>
      <c r="L10" s="21">
        <v>3</v>
      </c>
      <c r="M10" s="22">
        <f>IF(OR('Men''s Epée'!$A$3=1,'Men''s Epée'!$W$3=TRUE),IF(OR(L10&gt;=49,ISNUMBER(L10)=FALSE),0,VLOOKUP(L10,PointTable,M$3,TRUE)),0)</f>
        <v>840</v>
      </c>
      <c r="N10" s="21">
        <v>5.5</v>
      </c>
      <c r="O10" s="22">
        <f>IF(OR('Men''s Epée'!$A$3=1,'Men''s Epée'!$X$3=TRUE),IF(OR(N10&gt;=49,ISNUMBER(N10)=FALSE),0,VLOOKUP(N10,PointTable,O$3,TRUE)),0)</f>
        <v>697.5</v>
      </c>
      <c r="P10" s="23">
        <v>-391.01</v>
      </c>
      <c r="Q10" s="23"/>
      <c r="R10" s="23"/>
      <c r="S10" s="24"/>
      <c r="U10" s="25">
        <f t="shared" si="2"/>
        <v>290</v>
      </c>
      <c r="V10" s="25">
        <f t="shared" si="3"/>
        <v>735</v>
      </c>
      <c r="W10" s="25">
        <f t="shared" si="4"/>
        <v>840</v>
      </c>
      <c r="X10" s="25">
        <f t="shared" si="5"/>
        <v>697.5</v>
      </c>
      <c r="Y10" s="25">
        <f>IF(OR('Men''s Epée'!$A$3=1,P10&gt;0),ABS(P10),0)</f>
        <v>391.01</v>
      </c>
      <c r="Z10" s="25">
        <f>IF(OR('Men''s Epée'!$A$3=1,Q10&gt;0),ABS(Q10),0)</f>
        <v>0</v>
      </c>
      <c r="AA10" s="25">
        <f>IF(OR('Men''s Epée'!$A$3=1,R10&gt;0),ABS(R10),0)</f>
        <v>0</v>
      </c>
      <c r="AB10" s="25">
        <f>IF(OR('Men''s Epée'!$A$3=1,S10&gt;0),ABS(S10),0)</f>
        <v>0</v>
      </c>
      <c r="AD10" s="12">
        <f>IF('Men''s Epée'!$U$3=TRUE,I10,0)</f>
        <v>0</v>
      </c>
      <c r="AE10" s="12">
        <f>IF('Men''s Epée'!$V$3=TRUE,K10,0)</f>
        <v>0</v>
      </c>
      <c r="AF10" s="12">
        <f>IF('Men''s Epée'!$W$3=TRUE,M10,0)</f>
        <v>0</v>
      </c>
      <c r="AG10" s="12">
        <f>IF('Men''s Epée'!$X$3=TRUE,O10,0)</f>
        <v>0</v>
      </c>
      <c r="AH10" s="26">
        <f t="shared" si="6"/>
        <v>0</v>
      </c>
      <c r="AI10" s="26">
        <f t="shared" si="7"/>
        <v>0</v>
      </c>
      <c r="AJ10" s="26">
        <f t="shared" si="8"/>
        <v>0</v>
      </c>
      <c r="AK10" s="26">
        <f t="shared" si="9"/>
        <v>0</v>
      </c>
      <c r="AL10" s="12">
        <f t="shared" si="10"/>
        <v>0</v>
      </c>
    </row>
    <row r="11" spans="1:38" ht="13.5">
      <c r="A11" s="16" t="str">
        <f t="shared" si="0"/>
        <v>8</v>
      </c>
      <c r="B11" s="16" t="str">
        <f t="shared" si="1"/>
        <v>#</v>
      </c>
      <c r="C11" s="17" t="s">
        <v>134</v>
      </c>
      <c r="D11" s="18">
        <v>1983</v>
      </c>
      <c r="E11" s="19">
        <f>ROUND(F11+IF('Men''s Epée'!$A$3=1,G11,0)+LARGE($U11:$AB11,1)+LARGE($U11:$AB11,2),0)</f>
        <v>1545</v>
      </c>
      <c r="F11" s="20"/>
      <c r="G11" s="21"/>
      <c r="H11" s="21">
        <v>28</v>
      </c>
      <c r="I11" s="22">
        <f>IF(OR('Men''s Epée'!$A$3=1,'Men''s Epée'!$U$3=TRUE),IF(OR(H11&gt;=49,ISNUMBER(H11)=FALSE),0,VLOOKUP(H11,PointTable,I$3,TRUE)),0)</f>
        <v>300</v>
      </c>
      <c r="J11" s="21">
        <v>8</v>
      </c>
      <c r="K11" s="22">
        <f>IF(OR('Men''s Epée'!$A$3=1,'Men''s Epée'!$V$3=TRUE),IF(OR(J11&gt;=49,ISNUMBER(J11)=FALSE),0,VLOOKUP(J11,PointTable,K$3,TRUE)),0)</f>
        <v>695</v>
      </c>
      <c r="L11" s="21">
        <v>22</v>
      </c>
      <c r="M11" s="22">
        <f>IF(OR('Men''s Epée'!$A$3=1,'Men''s Epée'!$W$3=TRUE),IF(OR(L11&gt;=49,ISNUMBER(L11)=FALSE),0,VLOOKUP(L11,PointTable,M$3,TRUE)),0)</f>
        <v>390</v>
      </c>
      <c r="N11" s="21">
        <v>3</v>
      </c>
      <c r="O11" s="22">
        <f>IF(OR('Men''s Epée'!$A$3=1,'Men''s Epée'!$X$3=TRUE),IF(OR(N11&gt;=49,ISNUMBER(N11)=FALSE),0,VLOOKUP(N11,PointTable,O$3,TRUE)),0)</f>
        <v>850</v>
      </c>
      <c r="P11" s="23">
        <v>-384.6</v>
      </c>
      <c r="Q11" s="23"/>
      <c r="R11" s="23"/>
      <c r="S11" s="24"/>
      <c r="U11" s="25">
        <f t="shared" si="2"/>
        <v>300</v>
      </c>
      <c r="V11" s="25">
        <f t="shared" si="3"/>
        <v>695</v>
      </c>
      <c r="W11" s="25">
        <f t="shared" si="4"/>
        <v>390</v>
      </c>
      <c r="X11" s="25">
        <f t="shared" si="5"/>
        <v>850</v>
      </c>
      <c r="Y11" s="25">
        <f>IF(OR('Men''s Epée'!$A$3=1,P11&gt;0),ABS(P11),0)</f>
        <v>384.6</v>
      </c>
      <c r="Z11" s="25">
        <f>IF(OR('Men''s Epée'!$A$3=1,Q11&gt;0),ABS(Q11),0)</f>
        <v>0</v>
      </c>
      <c r="AA11" s="25">
        <f>IF(OR('Men''s Epée'!$A$3=1,R11&gt;0),ABS(R11),0)</f>
        <v>0</v>
      </c>
      <c r="AB11" s="25">
        <f>IF(OR('Men''s Epée'!$A$3=1,S11&gt;0),ABS(S11),0)</f>
        <v>0</v>
      </c>
      <c r="AD11" s="12">
        <f>IF('Men''s Epée'!$U$3=TRUE,I11,0)</f>
        <v>0</v>
      </c>
      <c r="AE11" s="12">
        <f>IF('Men''s Epée'!$V$3=TRUE,K11,0)</f>
        <v>0</v>
      </c>
      <c r="AF11" s="12">
        <f>IF('Men''s Epée'!$W$3=TRUE,M11,0)</f>
        <v>0</v>
      </c>
      <c r="AG11" s="12">
        <f>IF('Men''s Epée'!$X$3=TRUE,O11,0)</f>
        <v>0</v>
      </c>
      <c r="AH11" s="26">
        <f t="shared" si="6"/>
        <v>0</v>
      </c>
      <c r="AI11" s="26">
        <f t="shared" si="7"/>
        <v>0</v>
      </c>
      <c r="AJ11" s="26">
        <f t="shared" si="8"/>
        <v>0</v>
      </c>
      <c r="AK11" s="26">
        <f t="shared" si="9"/>
        <v>0</v>
      </c>
      <c r="AL11" s="12">
        <f t="shared" si="10"/>
        <v>0</v>
      </c>
    </row>
    <row r="12" spans="1:38" ht="13.5">
      <c r="A12" s="16" t="str">
        <f t="shared" si="0"/>
        <v>9</v>
      </c>
      <c r="B12" s="16" t="str">
        <f t="shared" si="1"/>
        <v>#</v>
      </c>
      <c r="C12" s="17" t="s">
        <v>272</v>
      </c>
      <c r="D12" s="18">
        <v>1986</v>
      </c>
      <c r="E12" s="19">
        <f>ROUND(F12+IF('Men''s Epée'!$A$3=1,G12,0)+LARGE($U12:$AB12,1)+LARGE($U12:$AB12,2),0)</f>
        <v>1455</v>
      </c>
      <c r="F12" s="20"/>
      <c r="G12" s="21"/>
      <c r="H12" s="21">
        <v>22</v>
      </c>
      <c r="I12" s="22">
        <f>IF(OR('Men''s Epée'!$A$3=1,'Men''s Epée'!$U$3=TRUE),IF(OR(H12&gt;=49,ISNUMBER(H12)=FALSE),0,VLOOKUP(H12,PointTable,I$3,TRUE)),0)</f>
        <v>390</v>
      </c>
      <c r="J12" s="21">
        <v>10</v>
      </c>
      <c r="K12" s="22">
        <f>IF(OR('Men''s Epée'!$A$3=1,'Men''s Epée'!$V$3=TRUE),IF(OR(J12&gt;=49,ISNUMBER(J12)=FALSE),0,VLOOKUP(J12,PointTable,K$3,TRUE)),0)</f>
        <v>605</v>
      </c>
      <c r="L12" s="21">
        <v>10</v>
      </c>
      <c r="M12" s="22">
        <f>IF(OR('Men''s Epée'!$A$3=1,'Men''s Epée'!$W$3=TRUE),IF(OR(L12&gt;=49,ISNUMBER(L12)=FALSE),0,VLOOKUP(L12,PointTable,M$3,TRUE)),0)</f>
        <v>605</v>
      </c>
      <c r="N12" s="21">
        <v>3</v>
      </c>
      <c r="O12" s="22">
        <f>IF(OR('Men''s Epée'!$A$3=1,'Men''s Epée'!$X$3=TRUE),IF(OR(N12&gt;=49,ISNUMBER(N12)=FALSE),0,VLOOKUP(N12,PointTable,O$3,TRUE)),0)</f>
        <v>850</v>
      </c>
      <c r="P12" s="23"/>
      <c r="Q12" s="23"/>
      <c r="R12" s="23"/>
      <c r="S12" s="24"/>
      <c r="U12" s="25">
        <f t="shared" si="2"/>
        <v>390</v>
      </c>
      <c r="V12" s="25">
        <f t="shared" si="3"/>
        <v>605</v>
      </c>
      <c r="W12" s="25">
        <f t="shared" si="4"/>
        <v>605</v>
      </c>
      <c r="X12" s="25">
        <f t="shared" si="5"/>
        <v>850</v>
      </c>
      <c r="Y12" s="25">
        <f>IF(OR('Men''s Epée'!$A$3=1,P12&gt;0),ABS(P12),0)</f>
        <v>0</v>
      </c>
      <c r="Z12" s="25">
        <f>IF(OR('Men''s Epée'!$A$3=1,Q12&gt;0),ABS(Q12),0)</f>
        <v>0</v>
      </c>
      <c r="AA12" s="25">
        <f>IF(OR('Men''s Epée'!$A$3=1,R12&gt;0),ABS(R12),0)</f>
        <v>0</v>
      </c>
      <c r="AB12" s="25">
        <f>IF(OR('Men''s Epée'!$A$3=1,S12&gt;0),ABS(S12),0)</f>
        <v>0</v>
      </c>
      <c r="AD12" s="12">
        <f>IF('Men''s Epée'!$U$3=TRUE,I12,0)</f>
        <v>0</v>
      </c>
      <c r="AE12" s="12">
        <f>IF('Men''s Epée'!$V$3=TRUE,K12,0)</f>
        <v>0</v>
      </c>
      <c r="AF12" s="12">
        <f>IF('Men''s Epée'!$W$3=TRUE,M12,0)</f>
        <v>0</v>
      </c>
      <c r="AG12" s="12">
        <f>IF('Men''s Epée'!$X$3=TRUE,O12,0)</f>
        <v>0</v>
      </c>
      <c r="AH12" s="26">
        <f t="shared" si="6"/>
        <v>0</v>
      </c>
      <c r="AI12" s="26">
        <f t="shared" si="7"/>
        <v>0</v>
      </c>
      <c r="AJ12" s="26">
        <f t="shared" si="8"/>
        <v>0</v>
      </c>
      <c r="AK12" s="26">
        <f t="shared" si="9"/>
        <v>0</v>
      </c>
      <c r="AL12" s="12">
        <f t="shared" si="10"/>
        <v>0</v>
      </c>
    </row>
    <row r="13" spans="1:38" ht="13.5">
      <c r="A13" s="16" t="str">
        <f t="shared" si="0"/>
        <v>10</v>
      </c>
      <c r="B13" s="16" t="str">
        <f t="shared" si="1"/>
        <v>#</v>
      </c>
      <c r="C13" s="17" t="s">
        <v>127</v>
      </c>
      <c r="D13" s="18">
        <v>1982</v>
      </c>
      <c r="E13" s="19">
        <f>ROUND(F13+IF('Men''s Epée'!$A$3=1,G13,0)+LARGE($U13:$AB13,1)+LARGE($U13:$AB13,2),0)</f>
        <v>1405</v>
      </c>
      <c r="F13" s="20"/>
      <c r="G13" s="21"/>
      <c r="H13" s="21">
        <v>10</v>
      </c>
      <c r="I13" s="22">
        <f>IF(OR('Men''s Epée'!$A$3=1,'Men''s Epée'!$U$3=TRUE),IF(OR(H13&gt;=49,ISNUMBER(H13)=FALSE),0,VLOOKUP(H13,PointTable,I$3,TRUE)),0)</f>
        <v>605</v>
      </c>
      <c r="J13" s="21">
        <v>7</v>
      </c>
      <c r="K13" s="22">
        <f>IF(OR('Men''s Epée'!$A$3=1,'Men''s Epée'!$V$3=TRUE),IF(OR(J13&gt;=49,ISNUMBER(J13)=FALSE),0,VLOOKUP(J13,PointTable,K$3,TRUE)),0)</f>
        <v>715</v>
      </c>
      <c r="L13" s="21">
        <v>12</v>
      </c>
      <c r="M13" s="22">
        <f>IF(OR('Men''s Epée'!$A$3=1,'Men''s Epée'!$W$3=TRUE),IF(OR(L13&gt;=49,ISNUMBER(L13)=FALSE),0,VLOOKUP(L13,PointTable,M$3,TRUE)),0)</f>
        <v>575</v>
      </c>
      <c r="N13" s="21">
        <v>7</v>
      </c>
      <c r="O13" s="22">
        <f>IF(OR('Men''s Epée'!$A$3=1,'Men''s Epée'!$X$3=TRUE),IF(OR(N13&gt;=49,ISNUMBER(N13)=FALSE),0,VLOOKUP(N13,PointTable,O$3,TRUE)),0)</f>
        <v>690</v>
      </c>
      <c r="P13" s="23"/>
      <c r="Q13" s="23"/>
      <c r="R13" s="23"/>
      <c r="S13" s="24"/>
      <c r="U13" s="25">
        <f t="shared" si="2"/>
        <v>605</v>
      </c>
      <c r="V13" s="25">
        <f t="shared" si="3"/>
        <v>715</v>
      </c>
      <c r="W13" s="25">
        <f t="shared" si="4"/>
        <v>575</v>
      </c>
      <c r="X13" s="25">
        <f t="shared" si="5"/>
        <v>690</v>
      </c>
      <c r="Y13" s="25">
        <f>IF(OR('Men''s Epée'!$A$3=1,P13&gt;0),ABS(P13),0)</f>
        <v>0</v>
      </c>
      <c r="Z13" s="25">
        <f>IF(OR('Men''s Epée'!$A$3=1,Q13&gt;0),ABS(Q13),0)</f>
        <v>0</v>
      </c>
      <c r="AA13" s="25">
        <f>IF(OR('Men''s Epée'!$A$3=1,R13&gt;0),ABS(R13),0)</f>
        <v>0</v>
      </c>
      <c r="AB13" s="25">
        <f>IF(OR('Men''s Epée'!$A$3=1,S13&gt;0),ABS(S13),0)</f>
        <v>0</v>
      </c>
      <c r="AD13" s="12">
        <f>IF('Men''s Epée'!$U$3=TRUE,I13,0)</f>
        <v>0</v>
      </c>
      <c r="AE13" s="12">
        <f>IF('Men''s Epée'!$V$3=TRUE,K13,0)</f>
        <v>0</v>
      </c>
      <c r="AF13" s="12">
        <f>IF('Men''s Epée'!$W$3=TRUE,M13,0)</f>
        <v>0</v>
      </c>
      <c r="AG13" s="12">
        <f>IF('Men''s Epée'!$X$3=TRUE,O13,0)</f>
        <v>0</v>
      </c>
      <c r="AH13" s="26">
        <f t="shared" si="6"/>
        <v>0</v>
      </c>
      <c r="AI13" s="26">
        <f t="shared" si="7"/>
        <v>0</v>
      </c>
      <c r="AJ13" s="26">
        <f t="shared" si="8"/>
        <v>0</v>
      </c>
      <c r="AK13" s="26">
        <f t="shared" si="9"/>
        <v>0</v>
      </c>
      <c r="AL13" s="12">
        <f t="shared" si="10"/>
        <v>0</v>
      </c>
    </row>
    <row r="14" spans="1:38" ht="13.5">
      <c r="A14" s="16" t="str">
        <f t="shared" si="0"/>
        <v>11</v>
      </c>
      <c r="B14" s="16">
        <f t="shared" si="1"/>
      </c>
      <c r="C14" s="17" t="s">
        <v>131</v>
      </c>
      <c r="D14" s="18">
        <v>1969</v>
      </c>
      <c r="E14" s="19">
        <f>ROUND(F14+IF('Men''s Epée'!$A$3=1,G14,0)+LARGE($U14:$AB14,1)+LARGE($U14:$AB14,2),0)</f>
        <v>1342</v>
      </c>
      <c r="F14" s="20"/>
      <c r="G14" s="21"/>
      <c r="H14" s="21">
        <v>3</v>
      </c>
      <c r="I14" s="22">
        <f>IF(OR('Men''s Epée'!$A$3=1,'Men''s Epée'!$U$3=TRUE),IF(OR(H14&gt;=49,ISNUMBER(H14)=FALSE),0,VLOOKUP(H14,PointTable,I$3,TRUE)),0)</f>
        <v>840</v>
      </c>
      <c r="J14" s="21">
        <v>21</v>
      </c>
      <c r="K14" s="22">
        <f>IF(OR('Men''s Epée'!$A$3=1,'Men''s Epée'!$V$3=TRUE),IF(OR(J14&gt;=49,ISNUMBER(J14)=FALSE),0,VLOOKUP(J14,PointTable,K$3,TRUE)),0)</f>
        <v>395</v>
      </c>
      <c r="L14" s="21">
        <v>25</v>
      </c>
      <c r="M14" s="22">
        <f>IF(OR('Men''s Epée'!$A$3=1,'Men''s Epée'!$W$3=TRUE),IF(OR(L14&gt;=49,ISNUMBER(L14)=FALSE),0,VLOOKUP(L14,PointTable,M$3,TRUE)),0)</f>
        <v>315</v>
      </c>
      <c r="N14" s="21">
        <v>15</v>
      </c>
      <c r="O14" s="22">
        <f>IF(OR('Men''s Epée'!$A$3=1,'Men''s Epée'!$X$3=TRUE),IF(OR(N14&gt;=49,ISNUMBER(N14)=FALSE),0,VLOOKUP(N14,PointTable,O$3,TRUE)),0)</f>
        <v>502</v>
      </c>
      <c r="P14" s="23">
        <v>-365.37</v>
      </c>
      <c r="Q14" s="23"/>
      <c r="R14" s="23"/>
      <c r="S14" s="24"/>
      <c r="U14" s="25">
        <f t="shared" si="2"/>
        <v>840</v>
      </c>
      <c r="V14" s="25">
        <f t="shared" si="3"/>
        <v>395</v>
      </c>
      <c r="W14" s="25">
        <f t="shared" si="4"/>
        <v>315</v>
      </c>
      <c r="X14" s="25">
        <f t="shared" si="5"/>
        <v>502</v>
      </c>
      <c r="Y14" s="25">
        <f>IF(OR('Men''s Epée'!$A$3=1,P14&gt;0),ABS(P14),0)</f>
        <v>365.37</v>
      </c>
      <c r="Z14" s="25">
        <f>IF(OR('Men''s Epée'!$A$3=1,Q14&gt;0),ABS(Q14),0)</f>
        <v>0</v>
      </c>
      <c r="AA14" s="25">
        <f>IF(OR('Men''s Epée'!$A$3=1,R14&gt;0),ABS(R14),0)</f>
        <v>0</v>
      </c>
      <c r="AB14" s="25">
        <f>IF(OR('Men''s Epée'!$A$3=1,S14&gt;0),ABS(S14),0)</f>
        <v>0</v>
      </c>
      <c r="AD14" s="12">
        <f>IF('Men''s Epée'!$U$3=TRUE,I14,0)</f>
        <v>0</v>
      </c>
      <c r="AE14" s="12">
        <f>IF('Men''s Epée'!$V$3=TRUE,K14,0)</f>
        <v>0</v>
      </c>
      <c r="AF14" s="12">
        <f>IF('Men''s Epée'!$W$3=TRUE,M14,0)</f>
        <v>0</v>
      </c>
      <c r="AG14" s="12">
        <f>IF('Men''s Epée'!$X$3=TRUE,O14,0)</f>
        <v>0</v>
      </c>
      <c r="AH14" s="26">
        <f t="shared" si="6"/>
        <v>0</v>
      </c>
      <c r="AI14" s="26">
        <f t="shared" si="7"/>
        <v>0</v>
      </c>
      <c r="AJ14" s="26">
        <f t="shared" si="8"/>
        <v>0</v>
      </c>
      <c r="AK14" s="26">
        <f t="shared" si="9"/>
        <v>0</v>
      </c>
      <c r="AL14" s="12">
        <f t="shared" si="10"/>
        <v>0</v>
      </c>
    </row>
    <row r="15" spans="1:38" ht="13.5">
      <c r="A15" s="16" t="str">
        <f t="shared" si="0"/>
        <v>12</v>
      </c>
      <c r="B15" s="16">
        <f t="shared" si="1"/>
      </c>
      <c r="C15" s="17" t="s">
        <v>126</v>
      </c>
      <c r="D15" s="18">
        <v>1971</v>
      </c>
      <c r="E15" s="19">
        <f>ROUND(F15+IF('Men''s Epée'!$A$3=1,G15,0)+LARGE($U15:$AB15,1)+LARGE($U15:$AB15,2),0)</f>
        <v>1288</v>
      </c>
      <c r="F15" s="20"/>
      <c r="G15" s="21"/>
      <c r="H15" s="21">
        <v>11</v>
      </c>
      <c r="I15" s="22">
        <f>IF(OR('Men''s Epée'!$A$3=1,'Men''s Epée'!$U$3=TRUE),IF(OR(H15&gt;=49,ISNUMBER(H15)=FALSE),0,VLOOKUP(H15,PointTable,I$3,TRUE)),0)</f>
        <v>590</v>
      </c>
      <c r="J15" s="21" t="s">
        <v>8</v>
      </c>
      <c r="K15" s="22">
        <f>IF(OR('Men''s Epée'!$A$3=1,'Men''s Epée'!$V$3=TRUE),IF(OR(J15&gt;=49,ISNUMBER(J15)=FALSE),0,VLOOKUP(J15,PointTable,K$3,TRUE)),0)</f>
        <v>0</v>
      </c>
      <c r="L15" s="21">
        <v>11</v>
      </c>
      <c r="M15" s="22">
        <f>IF(OR('Men''s Epée'!$A$3=1,'Men''s Epée'!$W$3=TRUE),IF(OR(L15&gt;=49,ISNUMBER(L15)=FALSE),0,VLOOKUP(L15,PointTable,M$3,TRUE)),0)</f>
        <v>590</v>
      </c>
      <c r="N15" s="21">
        <v>5.5</v>
      </c>
      <c r="O15" s="22">
        <f>IF(OR('Men''s Epée'!$A$3=1,'Men''s Epée'!$X$3=TRUE),IF(OR(N15&gt;=49,ISNUMBER(N15)=FALSE),0,VLOOKUP(N15,PointTable,O$3,TRUE)),0)</f>
        <v>697.5</v>
      </c>
      <c r="P15" s="23">
        <v>-403.83</v>
      </c>
      <c r="Q15" s="23"/>
      <c r="R15" s="23"/>
      <c r="S15" s="24"/>
      <c r="U15" s="25">
        <f t="shared" si="2"/>
        <v>590</v>
      </c>
      <c r="V15" s="25">
        <f t="shared" si="3"/>
        <v>0</v>
      </c>
      <c r="W15" s="25">
        <f t="shared" si="4"/>
        <v>590</v>
      </c>
      <c r="X15" s="25">
        <f t="shared" si="5"/>
        <v>697.5</v>
      </c>
      <c r="Y15" s="25">
        <f>IF(OR('Men''s Epée'!$A$3=1,P15&gt;0),ABS(P15),0)</f>
        <v>403.83</v>
      </c>
      <c r="Z15" s="25">
        <f>IF(OR('Men''s Epée'!$A$3=1,Q15&gt;0),ABS(Q15),0)</f>
        <v>0</v>
      </c>
      <c r="AA15" s="25">
        <f>IF(OR('Men''s Epée'!$A$3=1,R15&gt;0),ABS(R15),0)</f>
        <v>0</v>
      </c>
      <c r="AB15" s="25">
        <f>IF(OR('Men''s Epée'!$A$3=1,S15&gt;0),ABS(S15),0)</f>
        <v>0</v>
      </c>
      <c r="AD15" s="12">
        <f>IF('Men''s Epée'!$U$3=TRUE,I15,0)</f>
        <v>0</v>
      </c>
      <c r="AE15" s="12">
        <f>IF('Men''s Epée'!$V$3=TRUE,K15,0)</f>
        <v>0</v>
      </c>
      <c r="AF15" s="12">
        <f>IF('Men''s Epée'!$W$3=TRUE,M15,0)</f>
        <v>0</v>
      </c>
      <c r="AG15" s="12">
        <f>IF('Men''s Epée'!$X$3=TRUE,O15,0)</f>
        <v>0</v>
      </c>
      <c r="AH15" s="26">
        <f t="shared" si="6"/>
        <v>0</v>
      </c>
      <c r="AI15" s="26">
        <f t="shared" si="7"/>
        <v>0</v>
      </c>
      <c r="AJ15" s="26">
        <f t="shared" si="8"/>
        <v>0</v>
      </c>
      <c r="AK15" s="26">
        <f t="shared" si="9"/>
        <v>0</v>
      </c>
      <c r="AL15" s="12">
        <f t="shared" si="10"/>
        <v>0</v>
      </c>
    </row>
    <row r="16" spans="1:38" ht="13.5">
      <c r="A16" s="16" t="str">
        <f t="shared" si="0"/>
        <v>13</v>
      </c>
      <c r="B16" s="16">
        <f t="shared" si="1"/>
      </c>
      <c r="C16" s="17" t="s">
        <v>124</v>
      </c>
      <c r="D16" s="18">
        <v>1973</v>
      </c>
      <c r="E16" s="19">
        <f>ROUND(F16+IF('Men''s Epée'!$A$3=1,G16,0)+LARGE($U16:$AB16,1)+LARGE($U16:$AB16,2),0)</f>
        <v>1250</v>
      </c>
      <c r="F16" s="20"/>
      <c r="G16" s="21"/>
      <c r="H16" s="21">
        <v>27</v>
      </c>
      <c r="I16" s="22">
        <f>IF(OR('Men''s Epée'!$A$3=1,'Men''s Epée'!$U$3=TRUE),IF(OR(H16&gt;=49,ISNUMBER(H16)=FALSE),0,VLOOKUP(H16,PointTable,I$3,TRUE)),0)</f>
        <v>305</v>
      </c>
      <c r="J16" s="21">
        <v>3</v>
      </c>
      <c r="K16" s="22">
        <f>IF(OR('Men''s Epée'!$A$3=1,'Men''s Epée'!$V$3=TRUE),IF(OR(J16&gt;=49,ISNUMBER(J16)=FALSE),0,VLOOKUP(J16,PointTable,K$3,TRUE)),0)</f>
        <v>840</v>
      </c>
      <c r="L16" s="21">
        <v>18</v>
      </c>
      <c r="M16" s="22">
        <f>IF(OR('Men''s Epée'!$A$3=1,'Men''s Epée'!$W$3=TRUE),IF(OR(L16&gt;=49,ISNUMBER(L16)=FALSE),0,VLOOKUP(L16,PointTable,M$3,TRUE)),0)</f>
        <v>410</v>
      </c>
      <c r="N16" s="21" t="s">
        <v>8</v>
      </c>
      <c r="O16" s="22">
        <f>IF(OR('Men''s Epée'!$A$3=1,'Men''s Epée'!$X$3=TRUE),IF(OR(N16&gt;=49,ISNUMBER(N16)=FALSE),0,VLOOKUP(N16,PointTable,O$3,TRUE)),0)</f>
        <v>0</v>
      </c>
      <c r="P16" s="23"/>
      <c r="Q16" s="23"/>
      <c r="R16" s="23"/>
      <c r="S16" s="24"/>
      <c r="U16" s="25">
        <f t="shared" si="2"/>
        <v>305</v>
      </c>
      <c r="V16" s="25">
        <f t="shared" si="3"/>
        <v>840</v>
      </c>
      <c r="W16" s="25">
        <f t="shared" si="4"/>
        <v>410</v>
      </c>
      <c r="X16" s="25">
        <f t="shared" si="5"/>
        <v>0</v>
      </c>
      <c r="Y16" s="25">
        <f>IF(OR('Men''s Epée'!$A$3=1,P16&gt;0),ABS(P16),0)</f>
        <v>0</v>
      </c>
      <c r="Z16" s="25">
        <f>IF(OR('Men''s Epée'!$A$3=1,Q16&gt;0),ABS(Q16),0)</f>
        <v>0</v>
      </c>
      <c r="AA16" s="25">
        <f>IF(OR('Men''s Epée'!$A$3=1,R16&gt;0),ABS(R16),0)</f>
        <v>0</v>
      </c>
      <c r="AB16" s="25">
        <f>IF(OR('Men''s Epée'!$A$3=1,S16&gt;0),ABS(S16),0)</f>
        <v>0</v>
      </c>
      <c r="AD16" s="12">
        <f>IF('Men''s Epée'!$U$3=TRUE,I16,0)</f>
        <v>0</v>
      </c>
      <c r="AE16" s="12">
        <f>IF('Men''s Epée'!$V$3=TRUE,K16,0)</f>
        <v>0</v>
      </c>
      <c r="AF16" s="12">
        <f>IF('Men''s Epée'!$W$3=TRUE,M16,0)</f>
        <v>0</v>
      </c>
      <c r="AG16" s="12">
        <f>IF('Men''s Epée'!$X$3=TRUE,O16,0)</f>
        <v>0</v>
      </c>
      <c r="AH16" s="26">
        <f t="shared" si="6"/>
        <v>0</v>
      </c>
      <c r="AI16" s="26">
        <f t="shared" si="7"/>
        <v>0</v>
      </c>
      <c r="AJ16" s="26">
        <f t="shared" si="8"/>
        <v>0</v>
      </c>
      <c r="AK16" s="26">
        <f t="shared" si="9"/>
        <v>0</v>
      </c>
      <c r="AL16" s="12">
        <f t="shared" si="10"/>
        <v>0</v>
      </c>
    </row>
    <row r="17" spans="1:38" ht="13.5">
      <c r="A17" s="16" t="str">
        <f t="shared" si="0"/>
        <v>14</v>
      </c>
      <c r="B17" s="16">
        <f t="shared" si="1"/>
      </c>
      <c r="C17" s="17" t="s">
        <v>137</v>
      </c>
      <c r="D17" s="18">
        <v>1980</v>
      </c>
      <c r="E17" s="19">
        <f>ROUND(F17+IF('Men''s Epée'!$A$3=1,G17,0)+LARGE($U17:$AB17,1)+LARGE($U17:$AB17,2),0)</f>
        <v>1240</v>
      </c>
      <c r="F17" s="20"/>
      <c r="G17" s="21"/>
      <c r="H17" s="21">
        <v>21</v>
      </c>
      <c r="I17" s="22">
        <f>IF(OR('Men''s Epée'!$A$3=1,'Men''s Epée'!$U$3=TRUE),IF(OR(H17&gt;=49,ISNUMBER(H17)=FALSE),0,VLOOKUP(H17,PointTable,I$3,TRUE)),0)</f>
        <v>395</v>
      </c>
      <c r="J17" s="21">
        <v>9</v>
      </c>
      <c r="K17" s="22">
        <f>IF(OR('Men''s Epée'!$A$3=1,'Men''s Epée'!$V$3=TRUE),IF(OR(J17&gt;=49,ISNUMBER(J17)=FALSE),0,VLOOKUP(J17,PointTable,K$3,TRUE)),0)</f>
        <v>620</v>
      </c>
      <c r="L17" s="21">
        <v>9</v>
      </c>
      <c r="M17" s="22">
        <f>IF(OR('Men''s Epée'!$A$3=1,'Men''s Epée'!$W$3=TRUE),IF(OR(L17&gt;=49,ISNUMBER(L17)=FALSE),0,VLOOKUP(L17,PointTable,M$3,TRUE)),0)</f>
        <v>620</v>
      </c>
      <c r="N17" s="21">
        <v>11</v>
      </c>
      <c r="O17" s="22">
        <f>IF(OR('Men''s Epée'!$A$3=1,'Men''s Epée'!$X$3=TRUE),IF(OR(N17&gt;=49,ISNUMBER(N17)=FALSE),0,VLOOKUP(N17,PointTable,O$3,TRUE)),0)</f>
        <v>531</v>
      </c>
      <c r="P17" s="23"/>
      <c r="Q17" s="23"/>
      <c r="R17" s="23"/>
      <c r="S17" s="24"/>
      <c r="U17" s="25">
        <f t="shared" si="2"/>
        <v>395</v>
      </c>
      <c r="V17" s="25">
        <f t="shared" si="3"/>
        <v>620</v>
      </c>
      <c r="W17" s="25">
        <f t="shared" si="4"/>
        <v>620</v>
      </c>
      <c r="X17" s="25">
        <f t="shared" si="5"/>
        <v>531</v>
      </c>
      <c r="Y17" s="25">
        <f>IF(OR('Men''s Epée'!$A$3=1,P17&gt;0),ABS(P17),0)</f>
        <v>0</v>
      </c>
      <c r="Z17" s="25">
        <f>IF(OR('Men''s Epée'!$A$3=1,Q17&gt;0),ABS(Q17),0)</f>
        <v>0</v>
      </c>
      <c r="AA17" s="25">
        <f>IF(OR('Men''s Epée'!$A$3=1,R17&gt;0),ABS(R17),0)</f>
        <v>0</v>
      </c>
      <c r="AB17" s="25">
        <f>IF(OR('Men''s Epée'!$A$3=1,S17&gt;0),ABS(S17),0)</f>
        <v>0</v>
      </c>
      <c r="AD17" s="12">
        <f>IF('Men''s Epée'!$U$3=TRUE,I17,0)</f>
        <v>0</v>
      </c>
      <c r="AE17" s="12">
        <f>IF('Men''s Epée'!$V$3=TRUE,K17,0)</f>
        <v>0</v>
      </c>
      <c r="AF17" s="12">
        <f>IF('Men''s Epée'!$W$3=TRUE,M17,0)</f>
        <v>0</v>
      </c>
      <c r="AG17" s="12">
        <f>IF('Men''s Epée'!$X$3=TRUE,O17,0)</f>
        <v>0</v>
      </c>
      <c r="AH17" s="26">
        <f t="shared" si="6"/>
        <v>0</v>
      </c>
      <c r="AI17" s="26">
        <f t="shared" si="7"/>
        <v>0</v>
      </c>
      <c r="AJ17" s="26">
        <f t="shared" si="8"/>
        <v>0</v>
      </c>
      <c r="AK17" s="26">
        <f t="shared" si="9"/>
        <v>0</v>
      </c>
      <c r="AL17" s="12">
        <f t="shared" si="10"/>
        <v>0</v>
      </c>
    </row>
    <row r="18" spans="1:38" ht="13.5">
      <c r="A18" s="16" t="str">
        <f t="shared" si="0"/>
        <v>15</v>
      </c>
      <c r="B18" s="16" t="str">
        <f t="shared" si="1"/>
        <v>#</v>
      </c>
      <c r="C18" s="27" t="s">
        <v>133</v>
      </c>
      <c r="D18" s="18">
        <v>1983</v>
      </c>
      <c r="E18" s="19">
        <f>ROUND(F18+IF('Men''s Epée'!$A$3=1,G18,0)+LARGE($U18:$AB18,1)+LARGE($U18:$AB18,2),0)</f>
        <v>1108</v>
      </c>
      <c r="F18" s="20"/>
      <c r="G18" s="21"/>
      <c r="H18" s="21">
        <v>19</v>
      </c>
      <c r="I18" s="22">
        <f>IF(OR('Men''s Epée'!$A$3=1,'Men''s Epée'!$U$3=TRUE),IF(OR(H18&gt;=49,ISNUMBER(H18)=FALSE),0,VLOOKUP(H18,PointTable,I$3,TRUE)),0)</f>
        <v>405</v>
      </c>
      <c r="J18" s="21">
        <v>12</v>
      </c>
      <c r="K18" s="22">
        <f>IF(OR('Men''s Epée'!$A$3=1,'Men''s Epée'!$V$3=TRUE),IF(OR(J18&gt;=49,ISNUMBER(J18)=FALSE),0,VLOOKUP(J18,PointTable,K$3,TRUE)),0)</f>
        <v>575</v>
      </c>
      <c r="L18" s="21">
        <v>21</v>
      </c>
      <c r="M18" s="22">
        <f>IF(OR('Men''s Epée'!$A$3=1,'Men''s Epée'!$W$3=TRUE),IF(OR(L18&gt;=49,ISNUMBER(L18)=FALSE),0,VLOOKUP(L18,PointTable,M$3,TRUE)),0)</f>
        <v>395</v>
      </c>
      <c r="N18" s="21">
        <v>10</v>
      </c>
      <c r="O18" s="22">
        <f>IF(OR('Men''s Epée'!$A$3=1,'Men''s Epée'!$X$3=TRUE),IF(OR(N18&gt;=49,ISNUMBER(N18)=FALSE),0,VLOOKUP(N18,PointTable,O$3,TRUE)),0)</f>
        <v>533</v>
      </c>
      <c r="P18" s="23">
        <v>-358.96</v>
      </c>
      <c r="Q18" s="23"/>
      <c r="R18" s="23"/>
      <c r="S18" s="24"/>
      <c r="U18" s="25">
        <f t="shared" si="2"/>
        <v>405</v>
      </c>
      <c r="V18" s="25">
        <f t="shared" si="3"/>
        <v>575</v>
      </c>
      <c r="W18" s="25">
        <f t="shared" si="4"/>
        <v>395</v>
      </c>
      <c r="X18" s="25">
        <f t="shared" si="5"/>
        <v>533</v>
      </c>
      <c r="Y18" s="25">
        <f>IF(OR('Men''s Epée'!$A$3=1,P18&gt;0),ABS(P18),0)</f>
        <v>358.96</v>
      </c>
      <c r="Z18" s="25">
        <f>IF(OR('Men''s Epée'!$A$3=1,Q18&gt;0),ABS(Q18),0)</f>
        <v>0</v>
      </c>
      <c r="AA18" s="25">
        <f>IF(OR('Men''s Epée'!$A$3=1,R18&gt;0),ABS(R18),0)</f>
        <v>0</v>
      </c>
      <c r="AB18" s="25">
        <f>IF(OR('Men''s Epée'!$A$3=1,S18&gt;0),ABS(S18),0)</f>
        <v>0</v>
      </c>
      <c r="AD18" s="12">
        <f>IF('Men''s Epée'!$U$3=TRUE,I18,0)</f>
        <v>0</v>
      </c>
      <c r="AE18" s="12">
        <f>IF('Men''s Epée'!$V$3=TRUE,K18,0)</f>
        <v>0</v>
      </c>
      <c r="AF18" s="12">
        <f>IF('Men''s Epée'!$W$3=TRUE,M18,0)</f>
        <v>0</v>
      </c>
      <c r="AG18" s="12">
        <f>IF('Men''s Epée'!$X$3=TRUE,O18,0)</f>
        <v>0</v>
      </c>
      <c r="AH18" s="26">
        <f t="shared" si="6"/>
        <v>0</v>
      </c>
      <c r="AI18" s="26">
        <f t="shared" si="7"/>
        <v>0</v>
      </c>
      <c r="AJ18" s="26">
        <f t="shared" si="8"/>
        <v>0</v>
      </c>
      <c r="AK18" s="26">
        <f t="shared" si="9"/>
        <v>0</v>
      </c>
      <c r="AL18" s="12">
        <f t="shared" si="10"/>
        <v>0</v>
      </c>
    </row>
    <row r="19" spans="1:38" ht="13.5">
      <c r="A19" s="16" t="str">
        <f t="shared" si="0"/>
        <v>16</v>
      </c>
      <c r="B19" s="16">
        <f t="shared" si="1"/>
      </c>
      <c r="C19" s="17" t="s">
        <v>125</v>
      </c>
      <c r="D19" s="18">
        <v>1978</v>
      </c>
      <c r="E19" s="19">
        <f>ROUND(F19+IF('Men''s Epée'!$A$3=1,G19,0)+LARGE($U19:$AB19,1)+LARGE($U19:$AB19,2),0)</f>
        <v>1100</v>
      </c>
      <c r="F19" s="20"/>
      <c r="G19" s="21"/>
      <c r="H19" s="21" t="s">
        <v>8</v>
      </c>
      <c r="I19" s="22">
        <f>IF(OR('Men''s Epée'!$A$3=1,'Men''s Epée'!$U$3=TRUE),IF(OR(H19&gt;=49,ISNUMBER(H19)=FALSE),0,VLOOKUP(H19,PointTable,I$3,TRUE)),0)</f>
        <v>0</v>
      </c>
      <c r="J19" s="21">
        <v>11</v>
      </c>
      <c r="K19" s="22">
        <f>IF(OR('Men''s Epée'!$A$3=1,'Men''s Epée'!$V$3=TRUE),IF(OR(J19&gt;=49,ISNUMBER(J19)=FALSE),0,VLOOKUP(J19,PointTable,K$3,TRUE)),0)</f>
        <v>590</v>
      </c>
      <c r="L19" s="21">
        <v>14</v>
      </c>
      <c r="M19" s="22">
        <f>IF(OR('Men''s Epée'!$A$3=1,'Men''s Epée'!$W$3=TRUE),IF(OR(L19&gt;=49,ISNUMBER(L19)=FALSE),0,VLOOKUP(L19,PointTable,M$3,TRUE)),0)</f>
        <v>510</v>
      </c>
      <c r="N19" s="21" t="s">
        <v>8</v>
      </c>
      <c r="O19" s="22">
        <f>IF(OR('Men''s Epée'!$A$3=1,'Men''s Epée'!$X$3=TRUE),IF(OR(N19&gt;=49,ISNUMBER(N19)=FALSE),0,VLOOKUP(N19,PointTable,O$3,TRUE)),0)</f>
        <v>0</v>
      </c>
      <c r="P19" s="23"/>
      <c r="Q19" s="23"/>
      <c r="R19" s="23"/>
      <c r="S19" s="24"/>
      <c r="U19" s="25">
        <f t="shared" si="2"/>
        <v>0</v>
      </c>
      <c r="V19" s="25">
        <f t="shared" si="3"/>
        <v>590</v>
      </c>
      <c r="W19" s="25">
        <f t="shared" si="4"/>
        <v>510</v>
      </c>
      <c r="X19" s="25">
        <f t="shared" si="5"/>
        <v>0</v>
      </c>
      <c r="Y19" s="25">
        <f>IF(OR('Men''s Epée'!$A$3=1,P19&gt;0),ABS(P19),0)</f>
        <v>0</v>
      </c>
      <c r="Z19" s="25">
        <f>IF(OR('Men''s Epée'!$A$3=1,Q19&gt;0),ABS(Q19),0)</f>
        <v>0</v>
      </c>
      <c r="AA19" s="25">
        <f>IF(OR('Men''s Epée'!$A$3=1,R19&gt;0),ABS(R19),0)</f>
        <v>0</v>
      </c>
      <c r="AB19" s="25">
        <f>IF(OR('Men''s Epée'!$A$3=1,S19&gt;0),ABS(S19),0)</f>
        <v>0</v>
      </c>
      <c r="AD19" s="12">
        <f>IF('Men''s Epée'!$U$3=TRUE,I19,0)</f>
        <v>0</v>
      </c>
      <c r="AE19" s="12">
        <f>IF('Men''s Epée'!$V$3=TRUE,K19,0)</f>
        <v>0</v>
      </c>
      <c r="AF19" s="12">
        <f>IF('Men''s Epée'!$W$3=TRUE,M19,0)</f>
        <v>0</v>
      </c>
      <c r="AG19" s="12">
        <f>IF('Men''s Epée'!$X$3=TRUE,O19,0)</f>
        <v>0</v>
      </c>
      <c r="AH19" s="26">
        <f t="shared" si="6"/>
        <v>0</v>
      </c>
      <c r="AI19" s="26">
        <f t="shared" si="7"/>
        <v>0</v>
      </c>
      <c r="AJ19" s="26">
        <f t="shared" si="8"/>
        <v>0</v>
      </c>
      <c r="AK19" s="26">
        <f t="shared" si="9"/>
        <v>0</v>
      </c>
      <c r="AL19" s="12">
        <f t="shared" si="10"/>
        <v>0</v>
      </c>
    </row>
    <row r="20" spans="1:38" ht="13.5">
      <c r="A20" s="16" t="str">
        <f t="shared" si="0"/>
        <v>17</v>
      </c>
      <c r="B20" s="16" t="str">
        <f t="shared" si="1"/>
        <v>#</v>
      </c>
      <c r="C20" s="17" t="s">
        <v>147</v>
      </c>
      <c r="D20" s="18">
        <v>1984</v>
      </c>
      <c r="E20" s="19">
        <f>ROUND(F20+IF('Men''s Epée'!$A$3=1,G20,0)+LARGE($U20:$AB20,1)+LARGE($U20:$AB20,2),0)</f>
        <v>1020</v>
      </c>
      <c r="F20" s="20"/>
      <c r="G20" s="21"/>
      <c r="H20" s="21">
        <v>9</v>
      </c>
      <c r="I20" s="22">
        <f>IF(OR('Men''s Epée'!$A$3=1,'Men''s Epée'!$U$3=TRUE),IF(OR(H20&gt;=49,ISNUMBER(H20)=FALSE),0,VLOOKUP(H20,PointTable,I$3,TRUE)),0)</f>
        <v>620</v>
      </c>
      <c r="J20" s="21">
        <v>28</v>
      </c>
      <c r="K20" s="22">
        <f>IF(OR('Men''s Epée'!$A$3=1,'Men''s Epée'!$V$3=TRUE),IF(OR(J20&gt;=49,ISNUMBER(J20)=FALSE),0,VLOOKUP(J20,PointTable,K$3,TRUE)),0)</f>
        <v>300</v>
      </c>
      <c r="L20" s="21">
        <v>20</v>
      </c>
      <c r="M20" s="22">
        <f>IF(OR('Men''s Epée'!$A$3=1,'Men''s Epée'!$W$3=TRUE),IF(OR(L20&gt;=49,ISNUMBER(L20)=FALSE),0,VLOOKUP(L20,PointTable,M$3,TRUE)),0)</f>
        <v>400</v>
      </c>
      <c r="N20" s="21" t="s">
        <v>8</v>
      </c>
      <c r="O20" s="22">
        <f>IF(OR('Men''s Epée'!$A$3=1,'Men''s Epée'!$X$3=TRUE),IF(OR(N20&gt;=49,ISNUMBER(N20)=FALSE),0,VLOOKUP(N20,PointTable,O$3,TRUE)),0)</f>
        <v>0</v>
      </c>
      <c r="P20" s="23"/>
      <c r="Q20" s="23"/>
      <c r="R20" s="23"/>
      <c r="S20" s="24"/>
      <c r="U20" s="25">
        <f t="shared" si="2"/>
        <v>620</v>
      </c>
      <c r="V20" s="25">
        <f t="shared" si="3"/>
        <v>300</v>
      </c>
      <c r="W20" s="25">
        <f t="shared" si="4"/>
        <v>400</v>
      </c>
      <c r="X20" s="25">
        <f t="shared" si="5"/>
        <v>0</v>
      </c>
      <c r="Y20" s="25">
        <f>IF(OR('Men''s Epée'!$A$3=1,P20&gt;0),ABS(P20),0)</f>
        <v>0</v>
      </c>
      <c r="Z20" s="25">
        <f>IF(OR('Men''s Epée'!$A$3=1,Q20&gt;0),ABS(Q20),0)</f>
        <v>0</v>
      </c>
      <c r="AA20" s="25">
        <f>IF(OR('Men''s Epée'!$A$3=1,R20&gt;0),ABS(R20),0)</f>
        <v>0</v>
      </c>
      <c r="AB20" s="25">
        <f>IF(OR('Men''s Epée'!$A$3=1,S20&gt;0),ABS(S20),0)</f>
        <v>0</v>
      </c>
      <c r="AD20" s="12">
        <f>IF('Men''s Epée'!$U$3=TRUE,I20,0)</f>
        <v>0</v>
      </c>
      <c r="AE20" s="12">
        <f>IF('Men''s Epée'!$V$3=TRUE,K20,0)</f>
        <v>0</v>
      </c>
      <c r="AF20" s="12">
        <f>IF('Men''s Epée'!$W$3=TRUE,M20,0)</f>
        <v>0</v>
      </c>
      <c r="AG20" s="12">
        <f>IF('Men''s Epée'!$X$3=TRUE,O20,0)</f>
        <v>0</v>
      </c>
      <c r="AH20" s="26">
        <f t="shared" si="6"/>
        <v>0</v>
      </c>
      <c r="AI20" s="26">
        <f t="shared" si="7"/>
        <v>0</v>
      </c>
      <c r="AJ20" s="26">
        <f t="shared" si="8"/>
        <v>0</v>
      </c>
      <c r="AK20" s="26">
        <f t="shared" si="9"/>
        <v>0</v>
      </c>
      <c r="AL20" s="12">
        <f t="shared" si="10"/>
        <v>0</v>
      </c>
    </row>
    <row r="21" spans="1:38" ht="13.5">
      <c r="A21" s="16" t="str">
        <f t="shared" si="0"/>
        <v>18</v>
      </c>
      <c r="B21" s="16" t="str">
        <f t="shared" si="1"/>
        <v>#</v>
      </c>
      <c r="C21" s="17" t="s">
        <v>130</v>
      </c>
      <c r="D21" s="18">
        <v>1984</v>
      </c>
      <c r="E21" s="19">
        <f>ROUND(F21+IF('Men''s Epée'!$A$3=1,G21,0)+LARGE($U21:$AB21,1)+LARGE($U21:$AB21,2),0)</f>
        <v>999</v>
      </c>
      <c r="F21" s="20"/>
      <c r="G21" s="21"/>
      <c r="H21" s="21">
        <v>15</v>
      </c>
      <c r="I21" s="22">
        <f>IF(OR('Men''s Epée'!$A$3=1,'Men''s Epée'!$U$3=TRUE),IF(OR(H21&gt;=49,ISNUMBER(H21)=FALSE),0,VLOOKUP(H21,PointTable,I$3,TRUE)),0)</f>
        <v>495</v>
      </c>
      <c r="J21" s="21">
        <v>22</v>
      </c>
      <c r="K21" s="22">
        <f>IF(OR('Men''s Epée'!$A$3=1,'Men''s Epée'!$V$3=TRUE),IF(OR(J21&gt;=49,ISNUMBER(J21)=FALSE),0,VLOOKUP(J21,PointTable,K$3,TRUE)),0)</f>
        <v>390</v>
      </c>
      <c r="L21" s="21">
        <v>27</v>
      </c>
      <c r="M21" s="22">
        <f>IF(OR('Men''s Epée'!$A$3=1,'Men''s Epée'!$W$3=TRUE),IF(OR(L21&gt;=49,ISNUMBER(L21)=FALSE),0,VLOOKUP(L21,PointTable,M$3,TRUE)),0)</f>
        <v>305</v>
      </c>
      <c r="N21" s="21">
        <v>14</v>
      </c>
      <c r="O21" s="22">
        <f>IF(OR('Men''s Epée'!$A$3=1,'Men''s Epée'!$X$3=TRUE),IF(OR(N21&gt;=49,ISNUMBER(N21)=FALSE),0,VLOOKUP(N21,PointTable,O$3,TRUE)),0)</f>
        <v>504</v>
      </c>
      <c r="P21" s="23"/>
      <c r="Q21" s="23"/>
      <c r="R21" s="23"/>
      <c r="S21" s="24"/>
      <c r="U21" s="25">
        <f t="shared" si="2"/>
        <v>495</v>
      </c>
      <c r="V21" s="25">
        <f t="shared" si="3"/>
        <v>390</v>
      </c>
      <c r="W21" s="25">
        <f t="shared" si="4"/>
        <v>305</v>
      </c>
      <c r="X21" s="25">
        <f t="shared" si="5"/>
        <v>504</v>
      </c>
      <c r="Y21" s="25">
        <f>IF(OR('Men''s Epée'!$A$3=1,P21&gt;0),ABS(P21),0)</f>
        <v>0</v>
      </c>
      <c r="Z21" s="25">
        <f>IF(OR('Men''s Epée'!$A$3=1,Q21&gt;0),ABS(Q21),0)</f>
        <v>0</v>
      </c>
      <c r="AA21" s="25">
        <f>IF(OR('Men''s Epée'!$A$3=1,R21&gt;0),ABS(R21),0)</f>
        <v>0</v>
      </c>
      <c r="AB21" s="25">
        <f>IF(OR('Men''s Epée'!$A$3=1,S21&gt;0),ABS(S21),0)</f>
        <v>0</v>
      </c>
      <c r="AD21" s="12">
        <f>IF('Men''s Epée'!$U$3=TRUE,I21,0)</f>
        <v>0</v>
      </c>
      <c r="AE21" s="12">
        <f>IF('Men''s Epée'!$V$3=TRUE,K21,0)</f>
        <v>0</v>
      </c>
      <c r="AF21" s="12">
        <f>IF('Men''s Epée'!$W$3=TRUE,M21,0)</f>
        <v>0</v>
      </c>
      <c r="AG21" s="12">
        <f>IF('Men''s Epée'!$X$3=TRUE,O21,0)</f>
        <v>0</v>
      </c>
      <c r="AH21" s="26">
        <f t="shared" si="6"/>
        <v>0</v>
      </c>
      <c r="AI21" s="26">
        <f t="shared" si="7"/>
        <v>0</v>
      </c>
      <c r="AJ21" s="26">
        <f t="shared" si="8"/>
        <v>0</v>
      </c>
      <c r="AK21" s="26">
        <f t="shared" si="9"/>
        <v>0</v>
      </c>
      <c r="AL21" s="12">
        <f t="shared" si="10"/>
        <v>0</v>
      </c>
    </row>
    <row r="22" spans="1:38" ht="13.5">
      <c r="A22" s="16" t="str">
        <f t="shared" si="0"/>
        <v>19T</v>
      </c>
      <c r="B22" s="16">
        <f t="shared" si="1"/>
      </c>
      <c r="C22" s="17" t="s">
        <v>132</v>
      </c>
      <c r="D22" s="18">
        <v>1977</v>
      </c>
      <c r="E22" s="19">
        <f>ROUND(F22+IF('Men''s Epée'!$A$3=1,G22,0)+LARGE($U22:$AB22,1)+LARGE($U22:$AB22,2),0)</f>
        <v>940</v>
      </c>
      <c r="F22" s="20"/>
      <c r="G22" s="21"/>
      <c r="H22" s="21">
        <v>38</v>
      </c>
      <c r="I22" s="22">
        <f>IF(OR('Men''s Epée'!$A$3=1,'Men''s Epée'!$U$3=TRUE),IF(OR(H22&gt;=49,ISNUMBER(H22)=FALSE),0,VLOOKUP(H22,PointTable,I$3,TRUE)),0)</f>
        <v>250</v>
      </c>
      <c r="J22" s="21" t="s">
        <v>8</v>
      </c>
      <c r="K22" s="22">
        <f>IF(OR('Men''s Epée'!$A$3=1,'Men''s Epée'!$V$3=TRUE),IF(OR(J22&gt;=49,ISNUMBER(J22)=FALSE),0,VLOOKUP(J22,PointTable,K$3,TRUE)),0)</f>
        <v>0</v>
      </c>
      <c r="L22" s="21">
        <v>19</v>
      </c>
      <c r="M22" s="22">
        <f>IF(OR('Men''s Epée'!$A$3=1,'Men''s Epée'!$W$3=TRUE),IF(OR(L22&gt;=49,ISNUMBER(L22)=FALSE),0,VLOOKUP(L22,PointTable,M$3,TRUE)),0)</f>
        <v>405</v>
      </c>
      <c r="N22" s="21">
        <v>9</v>
      </c>
      <c r="O22" s="22">
        <f>IF(OR('Men''s Epée'!$A$3=1,'Men''s Epée'!$X$3=TRUE),IF(OR(N22&gt;=49,ISNUMBER(N22)=FALSE),0,VLOOKUP(N22,PointTable,O$3,TRUE)),0)</f>
        <v>535</v>
      </c>
      <c r="P22" s="23"/>
      <c r="Q22" s="23"/>
      <c r="R22" s="23"/>
      <c r="S22" s="24"/>
      <c r="U22" s="25">
        <f t="shared" si="2"/>
        <v>250</v>
      </c>
      <c r="V22" s="25">
        <f t="shared" si="3"/>
        <v>0</v>
      </c>
      <c r="W22" s="25">
        <f t="shared" si="4"/>
        <v>405</v>
      </c>
      <c r="X22" s="25">
        <f t="shared" si="5"/>
        <v>535</v>
      </c>
      <c r="Y22" s="25">
        <f>IF(OR('Men''s Epée'!$A$3=1,P22&gt;0),ABS(P22),0)</f>
        <v>0</v>
      </c>
      <c r="Z22" s="25">
        <f>IF(OR('Men''s Epée'!$A$3=1,Q22&gt;0),ABS(Q22),0)</f>
        <v>0</v>
      </c>
      <c r="AA22" s="25">
        <f>IF(OR('Men''s Epée'!$A$3=1,R22&gt;0),ABS(R22),0)</f>
        <v>0</v>
      </c>
      <c r="AB22" s="25">
        <f>IF(OR('Men''s Epée'!$A$3=1,S22&gt;0),ABS(S22),0)</f>
        <v>0</v>
      </c>
      <c r="AD22" s="12">
        <f>IF('Men''s Epée'!$U$3=TRUE,I22,0)</f>
        <v>0</v>
      </c>
      <c r="AE22" s="12">
        <f>IF('Men''s Epée'!$V$3=TRUE,K22,0)</f>
        <v>0</v>
      </c>
      <c r="AF22" s="12">
        <f>IF('Men''s Epée'!$W$3=TRUE,M22,0)</f>
        <v>0</v>
      </c>
      <c r="AG22" s="12">
        <f>IF('Men''s Epée'!$X$3=TRUE,O22,0)</f>
        <v>0</v>
      </c>
      <c r="AH22" s="26">
        <f t="shared" si="6"/>
        <v>0</v>
      </c>
      <c r="AI22" s="26">
        <f t="shared" si="7"/>
        <v>0</v>
      </c>
      <c r="AJ22" s="26">
        <f t="shared" si="8"/>
        <v>0</v>
      </c>
      <c r="AK22" s="26">
        <f t="shared" si="9"/>
        <v>0</v>
      </c>
      <c r="AL22" s="12">
        <f t="shared" si="10"/>
        <v>0</v>
      </c>
    </row>
    <row r="23" spans="1:38" ht="13.5">
      <c r="A23" s="16" t="str">
        <f t="shared" si="0"/>
        <v>19T</v>
      </c>
      <c r="B23" s="16" t="str">
        <f t="shared" si="1"/>
        <v>#</v>
      </c>
      <c r="C23" s="17" t="s">
        <v>129</v>
      </c>
      <c r="D23" s="18">
        <v>1985</v>
      </c>
      <c r="E23" s="19">
        <f>ROUND(F23+IF('Men''s Epée'!$A$3=1,G23,0)+LARGE($U23:$AB23,1)+LARGE($U23:$AB23,2),0)</f>
        <v>940</v>
      </c>
      <c r="F23" s="20"/>
      <c r="G23" s="21"/>
      <c r="H23" s="21">
        <v>13</v>
      </c>
      <c r="I23" s="22">
        <f>IF(OR('Men''s Epée'!$A$3=1,'Men''s Epée'!$U$3=TRUE),IF(OR(H23&gt;=49,ISNUMBER(H23)=FALSE),0,VLOOKUP(H23,PointTable,I$3,TRUE)),0)</f>
        <v>525</v>
      </c>
      <c r="J23" s="21">
        <v>17</v>
      </c>
      <c r="K23" s="22">
        <f>IF(OR('Men''s Epée'!$A$3=1,'Men''s Epée'!$V$3=TRUE),IF(OR(J23&gt;=49,ISNUMBER(J23)=FALSE),0,VLOOKUP(J23,PointTable,K$3,TRUE)),0)</f>
        <v>415</v>
      </c>
      <c r="L23" s="21">
        <v>17</v>
      </c>
      <c r="M23" s="22">
        <f>IF(OR('Men''s Epée'!$A$3=1,'Men''s Epée'!$W$3=TRUE),IF(OR(L23&gt;=49,ISNUMBER(L23)=FALSE),0,VLOOKUP(L23,PointTable,M$3,TRUE)),0)</f>
        <v>415</v>
      </c>
      <c r="N23" s="21">
        <v>27</v>
      </c>
      <c r="O23" s="22">
        <f>IF(OR('Men''s Epée'!$A$3=1,'Men''s Epée'!$X$3=TRUE),IF(OR(N23&gt;=49,ISNUMBER(N23)=FALSE),0,VLOOKUP(N23,PointTable,O$3,TRUE)),0)</f>
        <v>285</v>
      </c>
      <c r="P23" s="23">
        <v>-371.78</v>
      </c>
      <c r="Q23" s="23"/>
      <c r="R23" s="23"/>
      <c r="S23" s="24"/>
      <c r="U23" s="25">
        <f t="shared" si="2"/>
        <v>525</v>
      </c>
      <c r="V23" s="25">
        <f t="shared" si="3"/>
        <v>415</v>
      </c>
      <c r="W23" s="25">
        <f t="shared" si="4"/>
        <v>415</v>
      </c>
      <c r="X23" s="25">
        <f t="shared" si="5"/>
        <v>285</v>
      </c>
      <c r="Y23" s="25">
        <f>IF(OR('Men''s Epée'!$A$3=1,P23&gt;0),ABS(P23),0)</f>
        <v>371.78</v>
      </c>
      <c r="Z23" s="25">
        <f>IF(OR('Men''s Epée'!$A$3=1,Q23&gt;0),ABS(Q23),0)</f>
        <v>0</v>
      </c>
      <c r="AA23" s="25">
        <f>IF(OR('Men''s Epée'!$A$3=1,R23&gt;0),ABS(R23),0)</f>
        <v>0</v>
      </c>
      <c r="AB23" s="25">
        <f>IF(OR('Men''s Epée'!$A$3=1,S23&gt;0),ABS(S23),0)</f>
        <v>0</v>
      </c>
      <c r="AD23" s="12">
        <f>IF('Men''s Epée'!$U$3=TRUE,I23,0)</f>
        <v>0</v>
      </c>
      <c r="AE23" s="12">
        <f>IF('Men''s Epée'!$V$3=TRUE,K23,0)</f>
        <v>0</v>
      </c>
      <c r="AF23" s="12">
        <f>IF('Men''s Epée'!$W$3=TRUE,M23,0)</f>
        <v>0</v>
      </c>
      <c r="AG23" s="12">
        <f>IF('Men''s Epée'!$X$3=TRUE,O23,0)</f>
        <v>0</v>
      </c>
      <c r="AH23" s="26">
        <f t="shared" si="6"/>
        <v>0</v>
      </c>
      <c r="AI23" s="26">
        <f t="shared" si="7"/>
        <v>0</v>
      </c>
      <c r="AJ23" s="26">
        <f t="shared" si="8"/>
        <v>0</v>
      </c>
      <c r="AK23" s="26">
        <f t="shared" si="9"/>
        <v>0</v>
      </c>
      <c r="AL23" s="12">
        <f t="shared" si="10"/>
        <v>0</v>
      </c>
    </row>
    <row r="24" spans="1:38" ht="13.5">
      <c r="A24" s="16" t="str">
        <f t="shared" si="0"/>
        <v>21</v>
      </c>
      <c r="B24" s="16" t="str">
        <f t="shared" si="1"/>
        <v>#</v>
      </c>
      <c r="C24" s="17" t="s">
        <v>189</v>
      </c>
      <c r="D24" s="18">
        <v>1983</v>
      </c>
      <c r="E24" s="19">
        <f>ROUND(F24+IF('Men''s Epée'!$A$3=1,G24,0)+LARGE($U24:$AB24,1)+LARGE($U24:$AB24,2),0)</f>
        <v>912</v>
      </c>
      <c r="F24" s="20"/>
      <c r="G24" s="21"/>
      <c r="H24" s="21">
        <v>12</v>
      </c>
      <c r="I24" s="22">
        <f>IF(OR('Men''s Epée'!$A$3=1,'Men''s Epée'!$U$3=TRUE),IF(OR(H24&gt;=49,ISNUMBER(H24)=FALSE),0,VLOOKUP(H24,PointTable,I$3,TRUE)),0)</f>
        <v>575</v>
      </c>
      <c r="J24" s="21" t="s">
        <v>8</v>
      </c>
      <c r="K24" s="22">
        <f>IF(OR('Men''s Epée'!$A$3=1,'Men''s Epée'!$V$3=TRUE),IF(OR(J24&gt;=49,ISNUMBER(J24)=FALSE),0,VLOOKUP(J24,PointTable,K$3,TRUE)),0)</f>
        <v>0</v>
      </c>
      <c r="L24" s="21">
        <v>28</v>
      </c>
      <c r="M24" s="22">
        <f>IF(OR('Men''s Epée'!$A$3=1,'Men''s Epée'!$W$3=TRUE),IF(OR(L24&gt;=49,ISNUMBER(L24)=FALSE),0,VLOOKUP(L24,PointTable,M$3,TRUE)),0)</f>
        <v>300</v>
      </c>
      <c r="N24" s="21">
        <v>23.5</v>
      </c>
      <c r="O24" s="22">
        <f>IF(OR('Men''s Epée'!$A$3=1,'Men''s Epée'!$X$3=TRUE),IF(OR(N24&gt;=49,ISNUMBER(N24)=FALSE),0,VLOOKUP(N24,PointTable,O$3,TRUE)),0)</f>
        <v>337</v>
      </c>
      <c r="P24" s="23"/>
      <c r="Q24" s="23"/>
      <c r="R24" s="23"/>
      <c r="S24" s="24"/>
      <c r="U24" s="25">
        <f t="shared" si="2"/>
        <v>575</v>
      </c>
      <c r="V24" s="25">
        <f t="shared" si="3"/>
        <v>0</v>
      </c>
      <c r="W24" s="25">
        <f t="shared" si="4"/>
        <v>300</v>
      </c>
      <c r="X24" s="25">
        <f t="shared" si="5"/>
        <v>337</v>
      </c>
      <c r="Y24" s="25">
        <f>IF(OR('Men''s Epée'!$A$3=1,P24&gt;0),ABS(P24),0)</f>
        <v>0</v>
      </c>
      <c r="Z24" s="25">
        <f>IF(OR('Men''s Epée'!$A$3=1,Q24&gt;0),ABS(Q24),0)</f>
        <v>0</v>
      </c>
      <c r="AA24" s="25">
        <f>IF(OR('Men''s Epée'!$A$3=1,R24&gt;0),ABS(R24),0)</f>
        <v>0</v>
      </c>
      <c r="AB24" s="25">
        <f>IF(OR('Men''s Epée'!$A$3=1,S24&gt;0),ABS(S24),0)</f>
        <v>0</v>
      </c>
      <c r="AD24" s="12">
        <f>IF('Men''s Epée'!$U$3=TRUE,I24,0)</f>
        <v>0</v>
      </c>
      <c r="AE24" s="12">
        <f>IF('Men''s Epée'!$V$3=TRUE,K24,0)</f>
        <v>0</v>
      </c>
      <c r="AF24" s="12">
        <f>IF('Men''s Epée'!$W$3=TRUE,M24,0)</f>
        <v>0</v>
      </c>
      <c r="AG24" s="12">
        <f>IF('Men''s Epée'!$X$3=TRUE,O24,0)</f>
        <v>0</v>
      </c>
      <c r="AH24" s="26">
        <f t="shared" si="6"/>
        <v>0</v>
      </c>
      <c r="AI24" s="26">
        <f t="shared" si="7"/>
        <v>0</v>
      </c>
      <c r="AJ24" s="26">
        <f t="shared" si="8"/>
        <v>0</v>
      </c>
      <c r="AK24" s="26">
        <f t="shared" si="9"/>
        <v>0</v>
      </c>
      <c r="AL24" s="12">
        <f t="shared" si="10"/>
        <v>0</v>
      </c>
    </row>
    <row r="25" spans="1:38" ht="13.5">
      <c r="A25" s="16" t="str">
        <f t="shared" si="0"/>
        <v>22</v>
      </c>
      <c r="B25" s="16" t="str">
        <f t="shared" si="1"/>
        <v>#</v>
      </c>
      <c r="C25" s="17" t="s">
        <v>138</v>
      </c>
      <c r="D25" s="18">
        <v>1982</v>
      </c>
      <c r="E25" s="19">
        <f>ROUND(F25+IF('Men''s Epée'!$A$3=1,G25,0)+LARGE($U25:$AB25,1)+LARGE($U25:$AB25,2),0)</f>
        <v>869</v>
      </c>
      <c r="F25" s="20"/>
      <c r="G25" s="21"/>
      <c r="H25" s="21" t="s">
        <v>8</v>
      </c>
      <c r="I25" s="22">
        <f>IF(OR('Men''s Epée'!$A$3=1,'Men''s Epée'!$U$3=TRUE),IF(OR(H25&gt;=49,ISNUMBER(H25)=FALSE),0,VLOOKUP(H25,PointTable,I$3,TRUE)),0)</f>
        <v>0</v>
      </c>
      <c r="J25" s="21">
        <v>13</v>
      </c>
      <c r="K25" s="22">
        <f>IF(OR('Men''s Epée'!$A$3=1,'Men''s Epée'!$V$3=TRUE),IF(OR(J25&gt;=49,ISNUMBER(J25)=FALSE),0,VLOOKUP(J25,PointTable,K$3,TRUE)),0)</f>
        <v>525</v>
      </c>
      <c r="L25" s="21">
        <v>26</v>
      </c>
      <c r="M25" s="22">
        <f>IF(OR('Men''s Epée'!$A$3=1,'Men''s Epée'!$W$3=TRUE),IF(OR(L25&gt;=49,ISNUMBER(L25)=FALSE),0,VLOOKUP(L25,PointTable,M$3,TRUE)),0)</f>
        <v>310</v>
      </c>
      <c r="N25" s="21">
        <v>20</v>
      </c>
      <c r="O25" s="22">
        <f>IF(OR('Men''s Epée'!$A$3=1,'Men''s Epée'!$X$3=TRUE),IF(OR(N25&gt;=49,ISNUMBER(N25)=FALSE),0,VLOOKUP(N25,PointTable,O$3,TRUE)),0)</f>
        <v>344</v>
      </c>
      <c r="P25" s="23"/>
      <c r="Q25" s="23"/>
      <c r="R25" s="23"/>
      <c r="S25" s="24"/>
      <c r="U25" s="25">
        <f t="shared" si="2"/>
        <v>0</v>
      </c>
      <c r="V25" s="25">
        <f t="shared" si="3"/>
        <v>525</v>
      </c>
      <c r="W25" s="25">
        <f t="shared" si="4"/>
        <v>310</v>
      </c>
      <c r="X25" s="25">
        <f t="shared" si="5"/>
        <v>344</v>
      </c>
      <c r="Y25" s="25">
        <f>IF(OR('Men''s Epée'!$A$3=1,P25&gt;0),ABS(P25),0)</f>
        <v>0</v>
      </c>
      <c r="Z25" s="25">
        <f>IF(OR('Men''s Epée'!$A$3=1,Q25&gt;0),ABS(Q25),0)</f>
        <v>0</v>
      </c>
      <c r="AA25" s="25">
        <f>IF(OR('Men''s Epée'!$A$3=1,R25&gt;0),ABS(R25),0)</f>
        <v>0</v>
      </c>
      <c r="AB25" s="25">
        <f>IF(OR('Men''s Epée'!$A$3=1,S25&gt;0),ABS(S25),0)</f>
        <v>0</v>
      </c>
      <c r="AD25" s="12">
        <f>IF('Men''s Epée'!$U$3=TRUE,I25,0)</f>
        <v>0</v>
      </c>
      <c r="AE25" s="12">
        <f>IF('Men''s Epée'!$V$3=TRUE,K25,0)</f>
        <v>0</v>
      </c>
      <c r="AF25" s="12">
        <f>IF('Men''s Epée'!$W$3=TRUE,M25,0)</f>
        <v>0</v>
      </c>
      <c r="AG25" s="12">
        <f>IF('Men''s Epée'!$X$3=TRUE,O25,0)</f>
        <v>0</v>
      </c>
      <c r="AH25" s="26">
        <f t="shared" si="6"/>
        <v>0</v>
      </c>
      <c r="AI25" s="26">
        <f t="shared" si="7"/>
        <v>0</v>
      </c>
      <c r="AJ25" s="26">
        <f t="shared" si="8"/>
        <v>0</v>
      </c>
      <c r="AK25" s="26">
        <f t="shared" si="9"/>
        <v>0</v>
      </c>
      <c r="AL25" s="12">
        <f t="shared" si="10"/>
        <v>0</v>
      </c>
    </row>
    <row r="26" spans="1:38" ht="13.5">
      <c r="A26" s="16" t="str">
        <f t="shared" si="0"/>
        <v>23</v>
      </c>
      <c r="B26" s="16">
        <f t="shared" si="1"/>
      </c>
      <c r="C26" s="17" t="s">
        <v>142</v>
      </c>
      <c r="D26" s="18">
        <v>1973</v>
      </c>
      <c r="E26" s="19">
        <f>ROUND(F26+IF('Men''s Epée'!$A$3=1,G26,0)+LARGE($U26:$AB26,1)+LARGE($U26:$AB26,2),0)</f>
        <v>860</v>
      </c>
      <c r="F26" s="20"/>
      <c r="G26" s="21"/>
      <c r="H26" s="21">
        <v>39</v>
      </c>
      <c r="I26" s="22">
        <f>IF(OR('Men''s Epée'!$A$3=1,'Men''s Epée'!$U$3=TRUE),IF(OR(H26&gt;=49,ISNUMBER(H26)=FALSE),0,VLOOKUP(H26,PointTable,I$3,TRUE)),0)</f>
        <v>245</v>
      </c>
      <c r="J26" s="21">
        <v>14</v>
      </c>
      <c r="K26" s="22">
        <f>IF(OR('Men''s Epée'!$A$3=1,'Men''s Epée'!$V$3=TRUE),IF(OR(J26&gt;=49,ISNUMBER(J26)=FALSE),0,VLOOKUP(J26,PointTable,K$3,TRUE)),0)</f>
        <v>510</v>
      </c>
      <c r="L26" s="21">
        <v>31</v>
      </c>
      <c r="M26" s="22">
        <f>IF(OR('Men''s Epée'!$A$3=1,'Men''s Epée'!$W$3=TRUE),IF(OR(L26&gt;=49,ISNUMBER(L26)=FALSE),0,VLOOKUP(L26,PointTable,M$3,TRUE)),0)</f>
        <v>285</v>
      </c>
      <c r="N26" s="21">
        <v>17</v>
      </c>
      <c r="O26" s="22">
        <f>IF(OR('Men''s Epée'!$A$3=1,'Men''s Epée'!$X$3=TRUE),IF(OR(N26&gt;=49,ISNUMBER(N26)=FALSE),0,VLOOKUP(N26,PointTable,O$3,TRUE)),0)</f>
        <v>350</v>
      </c>
      <c r="P26" s="23"/>
      <c r="Q26" s="23"/>
      <c r="R26" s="23"/>
      <c r="S26" s="24"/>
      <c r="U26" s="25">
        <f t="shared" si="2"/>
        <v>245</v>
      </c>
      <c r="V26" s="25">
        <f t="shared" si="3"/>
        <v>510</v>
      </c>
      <c r="W26" s="25">
        <f t="shared" si="4"/>
        <v>285</v>
      </c>
      <c r="X26" s="25">
        <f t="shared" si="5"/>
        <v>350</v>
      </c>
      <c r="Y26" s="25">
        <f>IF(OR('Men''s Epée'!$A$3=1,P26&gt;0),ABS(P26),0)</f>
        <v>0</v>
      </c>
      <c r="Z26" s="25">
        <f>IF(OR('Men''s Epée'!$A$3=1,Q26&gt;0),ABS(Q26),0)</f>
        <v>0</v>
      </c>
      <c r="AA26" s="25">
        <f>IF(OR('Men''s Epée'!$A$3=1,R26&gt;0),ABS(R26),0)</f>
        <v>0</v>
      </c>
      <c r="AB26" s="25">
        <f>IF(OR('Men''s Epée'!$A$3=1,S26&gt;0),ABS(S26),0)</f>
        <v>0</v>
      </c>
      <c r="AD26" s="12">
        <f>IF('Men''s Epée'!$U$3=TRUE,I26,0)</f>
        <v>0</v>
      </c>
      <c r="AE26" s="12">
        <f>IF('Men''s Epée'!$V$3=TRUE,K26,0)</f>
        <v>0</v>
      </c>
      <c r="AF26" s="12">
        <f>IF('Men''s Epée'!$W$3=TRUE,M26,0)</f>
        <v>0</v>
      </c>
      <c r="AG26" s="12">
        <f>IF('Men''s Epée'!$X$3=TRUE,O26,0)</f>
        <v>0</v>
      </c>
      <c r="AH26" s="26">
        <f t="shared" si="6"/>
        <v>0</v>
      </c>
      <c r="AI26" s="26">
        <f t="shared" si="7"/>
        <v>0</v>
      </c>
      <c r="AJ26" s="26">
        <f t="shared" si="8"/>
        <v>0</v>
      </c>
      <c r="AK26" s="26">
        <f t="shared" si="9"/>
        <v>0</v>
      </c>
      <c r="AL26" s="12">
        <f t="shared" si="10"/>
        <v>0</v>
      </c>
    </row>
    <row r="27" spans="1:38" ht="13.5">
      <c r="A27" s="16" t="str">
        <f t="shared" si="0"/>
        <v>24</v>
      </c>
      <c r="B27" s="16">
        <f t="shared" si="1"/>
      </c>
      <c r="C27" s="17" t="s">
        <v>275</v>
      </c>
      <c r="D27" s="18">
        <v>1976</v>
      </c>
      <c r="E27" s="19">
        <f>ROUND(F27+IF('Men''s Epée'!$A$3=1,G27,0)+LARGE($U27:$AB27,1)+LARGE($U27:$AB27,2),0)</f>
        <v>824</v>
      </c>
      <c r="F27" s="20"/>
      <c r="G27" s="21"/>
      <c r="H27" s="21">
        <v>31</v>
      </c>
      <c r="I27" s="22">
        <f>IF(OR('Men''s Epée'!$A$3=1,'Men''s Epée'!$U$3=TRUE),IF(OR(H27&gt;=49,ISNUMBER(H27)=FALSE),0,VLOOKUP(H27,PointTable,I$3,TRUE)),0)</f>
        <v>285</v>
      </c>
      <c r="J27" s="21">
        <v>29</v>
      </c>
      <c r="K27" s="22">
        <f>IF(OR('Men''s Epée'!$A$3=1,'Men''s Epée'!$V$3=TRUE),IF(OR(J27&gt;=49,ISNUMBER(J27)=FALSE),0,VLOOKUP(J27,PointTable,K$3,TRUE)),0)</f>
        <v>295</v>
      </c>
      <c r="L27" s="21" t="s">
        <v>8</v>
      </c>
      <c r="M27" s="22">
        <f>IF(OR('Men''s Epée'!$A$3=1,'Men''s Epée'!$W$3=TRUE),IF(OR(L27&gt;=49,ISNUMBER(L27)=FALSE),0,VLOOKUP(L27,PointTable,M$3,TRUE)),0)</f>
        <v>0</v>
      </c>
      <c r="N27" s="21">
        <v>12</v>
      </c>
      <c r="O27" s="22">
        <f>IF(OR('Men''s Epée'!$A$3=1,'Men''s Epée'!$X$3=TRUE),IF(OR(N27&gt;=49,ISNUMBER(N27)=FALSE),0,VLOOKUP(N27,PointTable,O$3,TRUE)),0)</f>
        <v>529</v>
      </c>
      <c r="P27" s="23"/>
      <c r="Q27" s="23"/>
      <c r="R27" s="23"/>
      <c r="S27" s="24"/>
      <c r="U27" s="25">
        <f>I27</f>
        <v>285</v>
      </c>
      <c r="V27" s="25">
        <f>K27</f>
        <v>295</v>
      </c>
      <c r="W27" s="25">
        <f>M27</f>
        <v>0</v>
      </c>
      <c r="X27" s="25">
        <f>O27</f>
        <v>529</v>
      </c>
      <c r="Y27" s="25">
        <f>IF(OR('Men''s Epée'!$A$3=1,P27&gt;0),ABS(P27),0)</f>
        <v>0</v>
      </c>
      <c r="Z27" s="25">
        <f>IF(OR('Men''s Epée'!$A$3=1,Q27&gt;0),ABS(Q27),0)</f>
        <v>0</v>
      </c>
      <c r="AA27" s="25">
        <f>IF(OR('Men''s Epée'!$A$3=1,R27&gt;0),ABS(R27),0)</f>
        <v>0</v>
      </c>
      <c r="AB27" s="25">
        <f>IF(OR('Men''s Epée'!$A$3=1,S27&gt;0),ABS(S27),0)</f>
        <v>0</v>
      </c>
      <c r="AD27" s="12">
        <f>IF('Men''s Epée'!$U$3=TRUE,I27,0)</f>
        <v>0</v>
      </c>
      <c r="AE27" s="12">
        <f>IF('Men''s Epée'!$V$3=TRUE,K27,0)</f>
        <v>0</v>
      </c>
      <c r="AF27" s="12">
        <f>IF('Men''s Epée'!$W$3=TRUE,M27,0)</f>
        <v>0</v>
      </c>
      <c r="AG27" s="12">
        <f>IF('Men''s Epée'!$X$3=TRUE,O27,0)</f>
        <v>0</v>
      </c>
      <c r="AH27" s="26">
        <f t="shared" si="6"/>
        <v>0</v>
      </c>
      <c r="AI27" s="26">
        <f t="shared" si="7"/>
        <v>0</v>
      </c>
      <c r="AJ27" s="26">
        <f t="shared" si="8"/>
        <v>0</v>
      </c>
      <c r="AK27" s="26">
        <f t="shared" si="9"/>
        <v>0</v>
      </c>
      <c r="AL27" s="12">
        <f>LARGE(AD27:AK27,1)+LARGE(AD27:AK27,2)+F27</f>
        <v>0</v>
      </c>
    </row>
    <row r="28" spans="1:38" ht="13.5">
      <c r="A28" s="16" t="str">
        <f t="shared" si="0"/>
        <v>25</v>
      </c>
      <c r="B28" s="16">
        <f aca="true" t="shared" si="11" ref="B28:B35">TRIM(IF(D28&gt;=JuniorCutoff,"#",""))</f>
      </c>
      <c r="C28" s="17" t="s">
        <v>302</v>
      </c>
      <c r="D28" s="18">
        <v>1968</v>
      </c>
      <c r="E28" s="19">
        <f>ROUND(F28+IF('Men''s Epée'!$A$3=1,G28,0)+LARGE($U28:$AB28,1)+LARGE($U28:$AB28,2),0)</f>
        <v>820</v>
      </c>
      <c r="F28" s="20"/>
      <c r="G28" s="21"/>
      <c r="H28" s="21">
        <v>17</v>
      </c>
      <c r="I28" s="22">
        <f>IF(OR('Men''s Epée'!$A$3=1,'Men''s Epée'!$U$3=TRUE),IF(OR(H28&gt;=49,ISNUMBER(H28)=FALSE),0,VLOOKUP(H28,PointTable,I$3,TRUE)),0)</f>
        <v>415</v>
      </c>
      <c r="J28" s="21">
        <v>19</v>
      </c>
      <c r="K28" s="22">
        <f>IF(OR('Men''s Epée'!$A$3=1,'Men''s Epée'!$V$3=TRUE),IF(OR(J28&gt;=49,ISNUMBER(J28)=FALSE),0,VLOOKUP(J28,PointTable,K$3,TRUE)),0)</f>
        <v>405</v>
      </c>
      <c r="L28" s="21" t="s">
        <v>8</v>
      </c>
      <c r="M28" s="22">
        <f>IF(OR('Men''s Epée'!$A$3=1,'Men''s Epée'!$W$3=TRUE),IF(OR(L28&gt;=49,ISNUMBER(L28)=FALSE),0,VLOOKUP(L28,PointTable,M$3,TRUE)),0)</f>
        <v>0</v>
      </c>
      <c r="N28" s="21" t="s">
        <v>8</v>
      </c>
      <c r="O28" s="22">
        <f>IF(OR('Men''s Epée'!$A$3=1,'Men''s Epée'!$X$3=TRUE),IF(OR(N28&gt;=49,ISNUMBER(N28)=FALSE),0,VLOOKUP(N28,PointTable,O$3,TRUE)),0)</f>
        <v>0</v>
      </c>
      <c r="P28" s="23"/>
      <c r="Q28" s="23"/>
      <c r="R28" s="23"/>
      <c r="S28" s="24"/>
      <c r="U28" s="25">
        <f aca="true" t="shared" si="12" ref="U28:U35">I28</f>
        <v>415</v>
      </c>
      <c r="V28" s="25">
        <f aca="true" t="shared" si="13" ref="V28:V35">K28</f>
        <v>405</v>
      </c>
      <c r="W28" s="25">
        <f aca="true" t="shared" si="14" ref="W28:W35">M28</f>
        <v>0</v>
      </c>
      <c r="X28" s="25">
        <f aca="true" t="shared" si="15" ref="X28:X35">O28</f>
        <v>0</v>
      </c>
      <c r="Y28" s="25">
        <f>IF(OR('Men''s Epée'!$A$3=1,P28&gt;0),ABS(P28),0)</f>
        <v>0</v>
      </c>
      <c r="Z28" s="25">
        <f>IF(OR('Men''s Epée'!$A$3=1,Q28&gt;0),ABS(Q28),0)</f>
        <v>0</v>
      </c>
      <c r="AA28" s="25">
        <f>IF(OR('Men''s Epée'!$A$3=1,R28&gt;0),ABS(R28),0)</f>
        <v>0</v>
      </c>
      <c r="AB28" s="25">
        <f>IF(OR('Men''s Epée'!$A$3=1,S28&gt;0),ABS(S28),0)</f>
        <v>0</v>
      </c>
      <c r="AD28" s="12">
        <f>IF('Men''s Epée'!$U$3=TRUE,I28,0)</f>
        <v>0</v>
      </c>
      <c r="AE28" s="12">
        <f>IF('Men''s Epée'!$V$3=TRUE,K28,0)</f>
        <v>0</v>
      </c>
      <c r="AF28" s="12">
        <f>IF('Men''s Epée'!$W$3=TRUE,M28,0)</f>
        <v>0</v>
      </c>
      <c r="AG28" s="12">
        <f>IF('Men''s Epée'!$X$3=TRUE,O28,0)</f>
        <v>0</v>
      </c>
      <c r="AH28" s="26">
        <f aca="true" t="shared" si="16" ref="AH28:AH35">MAX(P28,0)</f>
        <v>0</v>
      </c>
      <c r="AI28" s="26">
        <f aca="true" t="shared" si="17" ref="AI28:AI35">MAX(Q28,0)</f>
        <v>0</v>
      </c>
      <c r="AJ28" s="26">
        <f aca="true" t="shared" si="18" ref="AJ28:AJ35">MAX(R28,0)</f>
        <v>0</v>
      </c>
      <c r="AK28" s="26">
        <f aca="true" t="shared" si="19" ref="AK28:AK35">MAX(S28,0)</f>
        <v>0</v>
      </c>
      <c r="AL28" s="12">
        <f aca="true" t="shared" si="20" ref="AL28:AL35">LARGE(AD28:AK28,1)+LARGE(AD28:AK28,2)+F28</f>
        <v>0</v>
      </c>
    </row>
    <row r="29" spans="1:38" ht="13.5">
      <c r="A29" s="16" t="str">
        <f t="shared" si="0"/>
        <v>26</v>
      </c>
      <c r="B29" s="16">
        <f t="shared" si="11"/>
      </c>
      <c r="C29" s="17" t="s">
        <v>355</v>
      </c>
      <c r="D29" s="18">
        <v>1970</v>
      </c>
      <c r="E29" s="19">
        <f>ROUND(F29+IF('Men''s Epée'!$A$3=1,G29,0)+LARGE($U29:$AB29,1)+LARGE($U29:$AB29,2),0)</f>
        <v>790</v>
      </c>
      <c r="F29" s="20"/>
      <c r="G29" s="21"/>
      <c r="H29" s="21" t="s">
        <v>8</v>
      </c>
      <c r="I29" s="22">
        <f>IF(OR('Men''s Epée'!$A$3=1,'Men''s Epée'!$U$3=TRUE),IF(OR(H29&gt;=49,ISNUMBER(H29)=FALSE),0,VLOOKUP(H29,PointTable,I$3,TRUE)),0)</f>
        <v>0</v>
      </c>
      <c r="J29" s="21">
        <v>34</v>
      </c>
      <c r="K29" s="22">
        <f>IF(OR('Men''s Epée'!$A$3=1,'Men''s Epée'!$V$3=TRUE),IF(OR(J29&gt;=49,ISNUMBER(J29)=FALSE),0,VLOOKUP(J29,PointTable,K$3,TRUE)),0)</f>
        <v>270</v>
      </c>
      <c r="L29" s="21">
        <v>30</v>
      </c>
      <c r="M29" s="22">
        <f>IF(OR('Men''s Epée'!$A$3=1,'Men''s Epée'!$W$3=TRUE),IF(OR(L29&gt;=49,ISNUMBER(L29)=FALSE),0,VLOOKUP(L29,PointTable,M$3,TRUE)),0)</f>
        <v>290</v>
      </c>
      <c r="N29" s="21">
        <v>16</v>
      </c>
      <c r="O29" s="22">
        <f>IF(OR('Men''s Epée'!$A$3=1,'Men''s Epée'!$X$3=TRUE),IF(OR(N29&gt;=49,ISNUMBER(N29)=FALSE),0,VLOOKUP(N29,PointTable,O$3,TRUE)),0)</f>
        <v>500</v>
      </c>
      <c r="P29" s="23"/>
      <c r="Q29" s="23"/>
      <c r="R29" s="23"/>
      <c r="S29" s="24"/>
      <c r="U29" s="25">
        <f t="shared" si="12"/>
        <v>0</v>
      </c>
      <c r="V29" s="25">
        <f t="shared" si="13"/>
        <v>270</v>
      </c>
      <c r="W29" s="25">
        <f t="shared" si="14"/>
        <v>290</v>
      </c>
      <c r="X29" s="25">
        <f t="shared" si="15"/>
        <v>500</v>
      </c>
      <c r="Y29" s="25">
        <f>IF(OR('Men''s Epée'!$A$3=1,P29&gt;0),ABS(P29),0)</f>
        <v>0</v>
      </c>
      <c r="Z29" s="25">
        <f>IF(OR('Men''s Epée'!$A$3=1,Q29&gt;0),ABS(Q29),0)</f>
        <v>0</v>
      </c>
      <c r="AA29" s="25">
        <f>IF(OR('Men''s Epée'!$A$3=1,R29&gt;0),ABS(R29),0)</f>
        <v>0</v>
      </c>
      <c r="AB29" s="25">
        <f>IF(OR('Men''s Epée'!$A$3=1,S29&gt;0),ABS(S29),0)</f>
        <v>0</v>
      </c>
      <c r="AD29" s="12">
        <f>IF('Men''s Epée'!$U$3=TRUE,I29,0)</f>
        <v>0</v>
      </c>
      <c r="AE29" s="12">
        <f>IF('Men''s Epée'!$V$3=TRUE,K29,0)</f>
        <v>0</v>
      </c>
      <c r="AF29" s="12">
        <f>IF('Men''s Epée'!$W$3=TRUE,M29,0)</f>
        <v>0</v>
      </c>
      <c r="AG29" s="12">
        <f>IF('Men''s Epée'!$X$3=TRUE,O29,0)</f>
        <v>0</v>
      </c>
      <c r="AH29" s="26">
        <f t="shared" si="16"/>
        <v>0</v>
      </c>
      <c r="AI29" s="26">
        <f t="shared" si="17"/>
        <v>0</v>
      </c>
      <c r="AJ29" s="26">
        <f t="shared" si="18"/>
        <v>0</v>
      </c>
      <c r="AK29" s="26">
        <f t="shared" si="19"/>
        <v>0</v>
      </c>
      <c r="AL29" s="12">
        <f t="shared" si="20"/>
        <v>0</v>
      </c>
    </row>
    <row r="30" spans="1:38" ht="13.5">
      <c r="A30" s="16" t="str">
        <f t="shared" si="0"/>
        <v>27</v>
      </c>
      <c r="B30" s="16">
        <f t="shared" si="11"/>
      </c>
      <c r="C30" s="17" t="s">
        <v>114</v>
      </c>
      <c r="D30" s="18">
        <v>1971</v>
      </c>
      <c r="E30" s="19">
        <f>ROUND(F30+IF('Men''s Epée'!$A$3=1,G30,0)+LARGE($U30:$AB30,1)+LARGE($U30:$AB30,2),0)</f>
        <v>770</v>
      </c>
      <c r="F30" s="20"/>
      <c r="G30" s="21"/>
      <c r="H30" s="21">
        <v>23</v>
      </c>
      <c r="I30" s="22">
        <f>IF(OR('Men''s Epée'!$A$3=1,'Men''s Epée'!$U$3=TRUE),IF(OR(H30&gt;=49,ISNUMBER(H30)=FALSE),0,VLOOKUP(H30,PointTable,I$3,TRUE)),0)</f>
        <v>385</v>
      </c>
      <c r="J30" s="21">
        <v>23</v>
      </c>
      <c r="K30" s="22">
        <f>IF(OR('Men''s Epée'!$A$3=1,'Men''s Epée'!$V$3=TRUE),IF(OR(J30&gt;=49,ISNUMBER(J30)=FALSE),0,VLOOKUP(J30,PointTable,K$3,TRUE)),0)</f>
        <v>385</v>
      </c>
      <c r="L30" s="21" t="s">
        <v>8</v>
      </c>
      <c r="M30" s="22">
        <f>IF(OR('Men''s Epée'!$A$3=1,'Men''s Epée'!$W$3=TRUE),IF(OR(L30&gt;=49,ISNUMBER(L30)=FALSE),0,VLOOKUP(L30,PointTable,M$3,TRUE)),0)</f>
        <v>0</v>
      </c>
      <c r="N30" s="21" t="s">
        <v>8</v>
      </c>
      <c r="O30" s="22">
        <f>IF(OR('Men''s Epée'!$A$3=1,'Men''s Epée'!$X$3=TRUE),IF(OR(N30&gt;=49,ISNUMBER(N30)=FALSE),0,VLOOKUP(N30,PointTable,O$3,TRUE)),0)</f>
        <v>0</v>
      </c>
      <c r="P30" s="23"/>
      <c r="Q30" s="23"/>
      <c r="R30" s="23"/>
      <c r="S30" s="24"/>
      <c r="U30" s="25">
        <f t="shared" si="12"/>
        <v>385</v>
      </c>
      <c r="V30" s="25">
        <f t="shared" si="13"/>
        <v>385</v>
      </c>
      <c r="W30" s="25">
        <f t="shared" si="14"/>
        <v>0</v>
      </c>
      <c r="X30" s="25">
        <f t="shared" si="15"/>
        <v>0</v>
      </c>
      <c r="Y30" s="25">
        <f>IF(OR('Men''s Epée'!$A$3=1,P30&gt;0),ABS(P30),0)</f>
        <v>0</v>
      </c>
      <c r="Z30" s="25">
        <f>IF(OR('Men''s Epée'!$A$3=1,Q30&gt;0),ABS(Q30),0)</f>
        <v>0</v>
      </c>
      <c r="AA30" s="25">
        <f>IF(OR('Men''s Epée'!$A$3=1,R30&gt;0),ABS(R30),0)</f>
        <v>0</v>
      </c>
      <c r="AB30" s="25">
        <f>IF(OR('Men''s Epée'!$A$3=1,S30&gt;0),ABS(S30),0)</f>
        <v>0</v>
      </c>
      <c r="AD30" s="12">
        <f>IF('Men''s Epée'!$U$3=TRUE,I30,0)</f>
        <v>0</v>
      </c>
      <c r="AE30" s="12">
        <f>IF('Men''s Epée'!$V$3=TRUE,K30,0)</f>
        <v>0</v>
      </c>
      <c r="AF30" s="12">
        <f>IF('Men''s Epée'!$W$3=TRUE,M30,0)</f>
        <v>0</v>
      </c>
      <c r="AG30" s="12">
        <f>IF('Men''s Epée'!$X$3=TRUE,O30,0)</f>
        <v>0</v>
      </c>
      <c r="AH30" s="26">
        <f t="shared" si="16"/>
        <v>0</v>
      </c>
      <c r="AI30" s="26">
        <f t="shared" si="17"/>
        <v>0</v>
      </c>
      <c r="AJ30" s="26">
        <f t="shared" si="18"/>
        <v>0</v>
      </c>
      <c r="AK30" s="26">
        <f t="shared" si="19"/>
        <v>0</v>
      </c>
      <c r="AL30" s="12">
        <f t="shared" si="20"/>
        <v>0</v>
      </c>
    </row>
    <row r="31" spans="1:38" ht="13.5">
      <c r="A31" s="16" t="str">
        <f t="shared" si="0"/>
        <v>28</v>
      </c>
      <c r="B31" s="16">
        <f t="shared" si="11"/>
      </c>
      <c r="C31" s="17" t="s">
        <v>140</v>
      </c>
      <c r="D31" s="18">
        <v>1974</v>
      </c>
      <c r="E31" s="19">
        <f>ROUND(F31+IF('Men''s Epée'!$A$3=1,G31,0)+LARGE($U31:$AB31,1)+LARGE($U31:$AB31,2),0)</f>
        <v>767</v>
      </c>
      <c r="F31" s="20"/>
      <c r="G31" s="21"/>
      <c r="H31" s="21">
        <v>16</v>
      </c>
      <c r="I31" s="22">
        <f>IF(OR('Men''s Epée'!$A$3=1,'Men''s Epée'!$U$3=TRUE),IF(OR(H31&gt;=49,ISNUMBER(H31)=FALSE),0,VLOOKUP(H31,PointTable,I$3,TRUE)),0)</f>
        <v>480</v>
      </c>
      <c r="J31" s="21" t="s">
        <v>8</v>
      </c>
      <c r="K31" s="22">
        <f>IF(OR('Men''s Epée'!$A$3=1,'Men''s Epée'!$V$3=TRUE),IF(OR(J31&gt;=49,ISNUMBER(J31)=FALSE),0,VLOOKUP(J31,PointTable,K$3,TRUE)),0)</f>
        <v>0</v>
      </c>
      <c r="L31" s="21">
        <v>37</v>
      </c>
      <c r="M31" s="22">
        <f>IF(OR('Men''s Epée'!$A$3=1,'Men''s Epée'!$W$3=TRUE),IF(OR(L31&gt;=49,ISNUMBER(L31)=FALSE),0,VLOOKUP(L31,PointTable,M$3,TRUE)),0)</f>
        <v>255</v>
      </c>
      <c r="N31" s="21">
        <v>26</v>
      </c>
      <c r="O31" s="22">
        <f>IF(OR('Men''s Epée'!$A$3=1,'Men''s Epée'!$X$3=TRUE),IF(OR(N31&gt;=49,ISNUMBER(N31)=FALSE),0,VLOOKUP(N31,PointTable,O$3,TRUE)),0)</f>
        <v>287</v>
      </c>
      <c r="P31" s="23"/>
      <c r="Q31" s="23"/>
      <c r="R31" s="23"/>
      <c r="S31" s="24"/>
      <c r="U31" s="25">
        <f t="shared" si="12"/>
        <v>480</v>
      </c>
      <c r="V31" s="25">
        <f t="shared" si="13"/>
        <v>0</v>
      </c>
      <c r="W31" s="25">
        <f t="shared" si="14"/>
        <v>255</v>
      </c>
      <c r="X31" s="25">
        <f t="shared" si="15"/>
        <v>287</v>
      </c>
      <c r="Y31" s="25">
        <f>IF(OR('Men''s Epée'!$A$3=1,P31&gt;0),ABS(P31),0)</f>
        <v>0</v>
      </c>
      <c r="Z31" s="25">
        <f>IF(OR('Men''s Epée'!$A$3=1,Q31&gt;0),ABS(Q31),0)</f>
        <v>0</v>
      </c>
      <c r="AA31" s="25">
        <f>IF(OR('Men''s Epée'!$A$3=1,R31&gt;0),ABS(R31),0)</f>
        <v>0</v>
      </c>
      <c r="AB31" s="25">
        <f>IF(OR('Men''s Epée'!$A$3=1,S31&gt;0),ABS(S31),0)</f>
        <v>0</v>
      </c>
      <c r="AD31" s="12">
        <f>IF('Men''s Epée'!$U$3=TRUE,I31,0)</f>
        <v>0</v>
      </c>
      <c r="AE31" s="12">
        <f>IF('Men''s Epée'!$V$3=TRUE,K31,0)</f>
        <v>0</v>
      </c>
      <c r="AF31" s="12">
        <f>IF('Men''s Epée'!$W$3=TRUE,M31,0)</f>
        <v>0</v>
      </c>
      <c r="AG31" s="12">
        <f>IF('Men''s Epée'!$X$3=TRUE,O31,0)</f>
        <v>0</v>
      </c>
      <c r="AH31" s="26">
        <f t="shared" si="16"/>
        <v>0</v>
      </c>
      <c r="AI31" s="26">
        <f t="shared" si="17"/>
        <v>0</v>
      </c>
      <c r="AJ31" s="26">
        <f t="shared" si="18"/>
        <v>0</v>
      </c>
      <c r="AK31" s="26">
        <f t="shared" si="19"/>
        <v>0</v>
      </c>
      <c r="AL31" s="12">
        <f t="shared" si="20"/>
        <v>0</v>
      </c>
    </row>
    <row r="32" spans="1:38" ht="13.5">
      <c r="A32" s="16" t="str">
        <f t="shared" si="0"/>
        <v>29</v>
      </c>
      <c r="B32" s="16" t="str">
        <f t="shared" si="11"/>
        <v>#</v>
      </c>
      <c r="C32" s="17" t="s">
        <v>144</v>
      </c>
      <c r="D32" s="18">
        <v>1985</v>
      </c>
      <c r="E32" s="19">
        <f>ROUND(F32+IF('Men''s Epée'!$A$3=1,G32,0)+LARGE($U32:$AB32,1)+LARGE($U32:$AB32,2),0)</f>
        <v>747</v>
      </c>
      <c r="F32" s="20"/>
      <c r="G32" s="21"/>
      <c r="H32" s="21">
        <v>34</v>
      </c>
      <c r="I32" s="22">
        <f>IF(OR('Men''s Epée'!$A$3=1,'Men''s Epée'!$U$3=TRUE),IF(OR(H32&gt;=49,ISNUMBER(H32)=FALSE),0,VLOOKUP(H32,PointTable,I$3,TRUE)),0)</f>
        <v>270</v>
      </c>
      <c r="J32" s="21">
        <v>18</v>
      </c>
      <c r="K32" s="22">
        <f>IF(OR('Men''s Epée'!$A$3=1,'Men''s Epée'!$V$3=TRUE),IF(OR(J32&gt;=49,ISNUMBER(J32)=FALSE),0,VLOOKUP(J32,PointTable,K$3,TRUE)),0)</f>
        <v>410</v>
      </c>
      <c r="L32" s="21">
        <v>40</v>
      </c>
      <c r="M32" s="22">
        <f>IF(OR('Men''s Epée'!$A$3=1,'Men''s Epée'!$W$3=TRUE),IF(OR(L32&gt;=49,ISNUMBER(L32)=FALSE),0,VLOOKUP(L32,PointTable,M$3,TRUE)),0)</f>
        <v>240</v>
      </c>
      <c r="N32" s="21">
        <v>23.5</v>
      </c>
      <c r="O32" s="22">
        <f>IF(OR('Men''s Epée'!$A$3=1,'Men''s Epée'!$X$3=TRUE),IF(OR(N32&gt;=49,ISNUMBER(N32)=FALSE),0,VLOOKUP(N32,PointTable,O$3,TRUE)),0)</f>
        <v>337</v>
      </c>
      <c r="P32" s="23"/>
      <c r="Q32" s="23"/>
      <c r="R32" s="23"/>
      <c r="S32" s="24"/>
      <c r="U32" s="25">
        <f t="shared" si="12"/>
        <v>270</v>
      </c>
      <c r="V32" s="25">
        <f t="shared" si="13"/>
        <v>410</v>
      </c>
      <c r="W32" s="25">
        <f t="shared" si="14"/>
        <v>240</v>
      </c>
      <c r="X32" s="25">
        <f t="shared" si="15"/>
        <v>337</v>
      </c>
      <c r="Y32" s="25">
        <f>IF(OR('Men''s Epée'!$A$3=1,P32&gt;0),ABS(P32),0)</f>
        <v>0</v>
      </c>
      <c r="Z32" s="25">
        <f>IF(OR('Men''s Epée'!$A$3=1,Q32&gt;0),ABS(Q32),0)</f>
        <v>0</v>
      </c>
      <c r="AA32" s="25">
        <f>IF(OR('Men''s Epée'!$A$3=1,R32&gt;0),ABS(R32),0)</f>
        <v>0</v>
      </c>
      <c r="AB32" s="25">
        <f>IF(OR('Men''s Epée'!$A$3=1,S32&gt;0),ABS(S32),0)</f>
        <v>0</v>
      </c>
      <c r="AD32" s="12">
        <f>IF('Men''s Epée'!$U$3=TRUE,I32,0)</f>
        <v>0</v>
      </c>
      <c r="AE32" s="12">
        <f>IF('Men''s Epée'!$V$3=TRUE,K32,0)</f>
        <v>0</v>
      </c>
      <c r="AF32" s="12">
        <f>IF('Men''s Epée'!$W$3=TRUE,M32,0)</f>
        <v>0</v>
      </c>
      <c r="AG32" s="12">
        <f>IF('Men''s Epée'!$X$3=TRUE,O32,0)</f>
        <v>0</v>
      </c>
      <c r="AH32" s="26">
        <f t="shared" si="16"/>
        <v>0</v>
      </c>
      <c r="AI32" s="26">
        <f t="shared" si="17"/>
        <v>0</v>
      </c>
      <c r="AJ32" s="26">
        <f t="shared" si="18"/>
        <v>0</v>
      </c>
      <c r="AK32" s="26">
        <f t="shared" si="19"/>
        <v>0</v>
      </c>
      <c r="AL32" s="12">
        <f t="shared" si="20"/>
        <v>0</v>
      </c>
    </row>
    <row r="33" spans="1:38" ht="13.5">
      <c r="A33" s="16" t="str">
        <f t="shared" si="0"/>
        <v>30</v>
      </c>
      <c r="B33" s="16">
        <f t="shared" si="11"/>
      </c>
      <c r="C33" s="17" t="s">
        <v>303</v>
      </c>
      <c r="D33" s="18">
        <v>1971</v>
      </c>
      <c r="E33" s="19">
        <f>ROUND(F33+IF('Men''s Epée'!$A$3=1,G33,0)+LARGE($U33:$AB33,1)+LARGE($U33:$AB33,2),0)</f>
        <v>746</v>
      </c>
      <c r="F33" s="20"/>
      <c r="G33" s="21"/>
      <c r="H33" s="21">
        <v>20</v>
      </c>
      <c r="I33" s="22">
        <f>IF(OR('Men''s Epée'!$A$3=1,'Men''s Epée'!$U$3=TRUE),IF(OR(H33&gt;=49,ISNUMBER(H33)=FALSE),0,VLOOKUP(H33,PointTable,I$3,TRUE)),0)</f>
        <v>400</v>
      </c>
      <c r="J33" s="21" t="s">
        <v>8</v>
      </c>
      <c r="K33" s="22">
        <f>IF(OR('Men''s Epée'!$A$3=1,'Men''s Epée'!$V$3=TRUE),IF(OR(J33&gt;=49,ISNUMBER(J33)=FALSE),0,VLOOKUP(J33,PointTable,K$3,TRUE)),0)</f>
        <v>0</v>
      </c>
      <c r="L33" s="21">
        <v>39</v>
      </c>
      <c r="M33" s="22">
        <f>IF(OR('Men''s Epée'!$A$3=1,'Men''s Epée'!$W$3=TRUE),IF(OR(L33&gt;=49,ISNUMBER(L33)=FALSE),0,VLOOKUP(L33,PointTable,M$3,TRUE)),0)</f>
        <v>245</v>
      </c>
      <c r="N33" s="21">
        <v>19</v>
      </c>
      <c r="O33" s="22">
        <f>IF(OR('Men''s Epée'!$A$3=1,'Men''s Epée'!$X$3=TRUE),IF(OR(N33&gt;=49,ISNUMBER(N33)=FALSE),0,VLOOKUP(N33,PointTable,O$3,TRUE)),0)</f>
        <v>346</v>
      </c>
      <c r="P33" s="23"/>
      <c r="Q33" s="23"/>
      <c r="R33" s="23"/>
      <c r="S33" s="24"/>
      <c r="U33" s="25">
        <f t="shared" si="12"/>
        <v>400</v>
      </c>
      <c r="V33" s="25">
        <f t="shared" si="13"/>
        <v>0</v>
      </c>
      <c r="W33" s="25">
        <f t="shared" si="14"/>
        <v>245</v>
      </c>
      <c r="X33" s="25">
        <f t="shared" si="15"/>
        <v>346</v>
      </c>
      <c r="Y33" s="25">
        <f>IF(OR('Men''s Epée'!$A$3=1,P33&gt;0),ABS(P33),0)</f>
        <v>0</v>
      </c>
      <c r="Z33" s="25">
        <f>IF(OR('Men''s Epée'!$A$3=1,Q33&gt;0),ABS(Q33),0)</f>
        <v>0</v>
      </c>
      <c r="AA33" s="25">
        <f>IF(OR('Men''s Epée'!$A$3=1,R33&gt;0),ABS(R33),0)</f>
        <v>0</v>
      </c>
      <c r="AB33" s="25">
        <f>IF(OR('Men''s Epée'!$A$3=1,S33&gt;0),ABS(S33),0)</f>
        <v>0</v>
      </c>
      <c r="AD33" s="12">
        <f>IF('Men''s Epée'!$U$3=TRUE,I33,0)</f>
        <v>0</v>
      </c>
      <c r="AE33" s="12">
        <f>IF('Men''s Epée'!$V$3=TRUE,K33,0)</f>
        <v>0</v>
      </c>
      <c r="AF33" s="12">
        <f>IF('Men''s Epée'!$W$3=TRUE,M33,0)</f>
        <v>0</v>
      </c>
      <c r="AG33" s="12">
        <f>IF('Men''s Epée'!$X$3=TRUE,O33,0)</f>
        <v>0</v>
      </c>
      <c r="AH33" s="26">
        <f t="shared" si="16"/>
        <v>0</v>
      </c>
      <c r="AI33" s="26">
        <f t="shared" si="17"/>
        <v>0</v>
      </c>
      <c r="AJ33" s="26">
        <f t="shared" si="18"/>
        <v>0</v>
      </c>
      <c r="AK33" s="26">
        <f t="shared" si="19"/>
        <v>0</v>
      </c>
      <c r="AL33" s="12">
        <f t="shared" si="20"/>
        <v>0</v>
      </c>
    </row>
    <row r="34" spans="1:38" ht="13.5">
      <c r="A34" s="16" t="str">
        <f t="shared" si="0"/>
        <v>31</v>
      </c>
      <c r="B34" s="16" t="str">
        <f t="shared" si="11"/>
        <v>#</v>
      </c>
      <c r="C34" s="17" t="s">
        <v>361</v>
      </c>
      <c r="D34" s="18">
        <v>1984</v>
      </c>
      <c r="E34" s="19">
        <f>ROUND(F34+IF('Men''s Epée'!$A$3=1,G34,0)+LARGE($U34:$AB34,1)+LARGE($U34:$AB34,2),0)</f>
        <v>711</v>
      </c>
      <c r="F34" s="20"/>
      <c r="G34" s="21"/>
      <c r="H34" s="21" t="s">
        <v>8</v>
      </c>
      <c r="I34" s="22">
        <f>IF(OR('Men''s Epée'!$A$3=1,'Men''s Epée'!$U$3=TRUE),IF(OR(H34&gt;=49,ISNUMBER(H34)=FALSE),0,VLOOKUP(H34,PointTable,I$3,TRUE)),0)</f>
        <v>0</v>
      </c>
      <c r="J34" s="21">
        <v>47</v>
      </c>
      <c r="K34" s="22">
        <f>IF(OR('Men''s Epée'!$A$3=1,'Men''s Epée'!$V$3=TRUE),IF(OR(J34&gt;=49,ISNUMBER(J34)=FALSE),0,VLOOKUP(J34,PointTable,K$3,TRUE)),0)</f>
        <v>205</v>
      </c>
      <c r="L34" s="21" t="s">
        <v>8</v>
      </c>
      <c r="M34" s="22">
        <f>IF(OR('Men''s Epée'!$A$3=1,'Men''s Epée'!$W$3=TRUE),IF(OR(L34&gt;=49,ISNUMBER(L34)=FALSE),0,VLOOKUP(L34,PointTable,M$3,TRUE)),0)</f>
        <v>0</v>
      </c>
      <c r="N34" s="21">
        <v>13</v>
      </c>
      <c r="O34" s="22">
        <f>IF(OR('Men''s Epée'!$A$3=1,'Men''s Epée'!$X$3=TRUE),IF(OR(N34&gt;=49,ISNUMBER(N34)=FALSE),0,VLOOKUP(N34,PointTable,O$3,TRUE)),0)</f>
        <v>506</v>
      </c>
      <c r="P34" s="23"/>
      <c r="Q34" s="23"/>
      <c r="R34" s="23"/>
      <c r="S34" s="24"/>
      <c r="U34" s="25">
        <f t="shared" si="12"/>
        <v>0</v>
      </c>
      <c r="V34" s="25">
        <f t="shared" si="13"/>
        <v>205</v>
      </c>
      <c r="W34" s="25">
        <f t="shared" si="14"/>
        <v>0</v>
      </c>
      <c r="X34" s="25">
        <f t="shared" si="15"/>
        <v>506</v>
      </c>
      <c r="Y34" s="25">
        <f>IF(OR('Men''s Epée'!$A$3=1,P34&gt;0),ABS(P34),0)</f>
        <v>0</v>
      </c>
      <c r="Z34" s="25">
        <f>IF(OR('Men''s Epée'!$A$3=1,Q34&gt;0),ABS(Q34),0)</f>
        <v>0</v>
      </c>
      <c r="AA34" s="25">
        <f>IF(OR('Men''s Epée'!$A$3=1,R34&gt;0),ABS(R34),0)</f>
        <v>0</v>
      </c>
      <c r="AB34" s="25">
        <f>IF(OR('Men''s Epée'!$A$3=1,S34&gt;0),ABS(S34),0)</f>
        <v>0</v>
      </c>
      <c r="AD34" s="12">
        <f>IF('Men''s Epée'!$U$3=TRUE,I34,0)</f>
        <v>0</v>
      </c>
      <c r="AE34" s="12">
        <f>IF('Men''s Epée'!$V$3=TRUE,K34,0)</f>
        <v>0</v>
      </c>
      <c r="AF34" s="12">
        <f>IF('Men''s Epée'!$W$3=TRUE,M34,0)</f>
        <v>0</v>
      </c>
      <c r="AG34" s="12">
        <f>IF('Men''s Epée'!$X$3=TRUE,O34,0)</f>
        <v>0</v>
      </c>
      <c r="AH34" s="26">
        <f t="shared" si="16"/>
        <v>0</v>
      </c>
      <c r="AI34" s="26">
        <f t="shared" si="17"/>
        <v>0</v>
      </c>
      <c r="AJ34" s="26">
        <f t="shared" si="18"/>
        <v>0</v>
      </c>
      <c r="AK34" s="26">
        <f t="shared" si="19"/>
        <v>0</v>
      </c>
      <c r="AL34" s="12">
        <f t="shared" si="20"/>
        <v>0</v>
      </c>
    </row>
    <row r="35" spans="1:38" ht="13.5">
      <c r="A35" s="16" t="str">
        <f t="shared" si="0"/>
        <v>32</v>
      </c>
      <c r="B35" s="16">
        <f t="shared" si="11"/>
      </c>
      <c r="C35" s="17" t="s">
        <v>139</v>
      </c>
      <c r="D35" s="18">
        <v>1971</v>
      </c>
      <c r="E35" s="19">
        <f>ROUND(F35+IF('Men''s Epée'!$A$3=1,G35,0)+LARGE($U35:$AB35,1)+LARGE($U35:$AB35,2),0)</f>
        <v>700</v>
      </c>
      <c r="F35" s="20"/>
      <c r="G35" s="21"/>
      <c r="H35" s="21">
        <v>47</v>
      </c>
      <c r="I35" s="22">
        <f>IF(OR('Men''s Epée'!$A$3=1,'Men''s Epée'!$U$3=TRUE),IF(OR(H35&gt;=49,ISNUMBER(H35)=FALSE),0,VLOOKUP(H35,PointTable,I$3,TRUE)),0)</f>
        <v>205</v>
      </c>
      <c r="J35" s="21" t="s">
        <v>8</v>
      </c>
      <c r="K35" s="22">
        <f>IF(OR('Men''s Epée'!$A$3=1,'Men''s Epée'!$V$3=TRUE),IF(OR(J35&gt;=49,ISNUMBER(J35)=FALSE),0,VLOOKUP(J35,PointTable,K$3,TRUE)),0)</f>
        <v>0</v>
      </c>
      <c r="L35" s="21">
        <v>15</v>
      </c>
      <c r="M35" s="22">
        <f>IF(OR('Men''s Epée'!$A$3=1,'Men''s Epée'!$W$3=TRUE),IF(OR(L35&gt;=49,ISNUMBER(L35)=FALSE),0,VLOOKUP(L35,PointTable,M$3,TRUE)),0)</f>
        <v>495</v>
      </c>
      <c r="N35" s="21" t="s">
        <v>8</v>
      </c>
      <c r="O35" s="22">
        <f>IF(OR('Men''s Epée'!$A$3=1,'Men''s Epée'!$X$3=TRUE),IF(OR(N35&gt;=49,ISNUMBER(N35)=FALSE),0,VLOOKUP(N35,PointTable,O$3,TRUE)),0)</f>
        <v>0</v>
      </c>
      <c r="P35" s="23"/>
      <c r="Q35" s="23"/>
      <c r="R35" s="23"/>
      <c r="S35" s="24"/>
      <c r="U35" s="25">
        <f t="shared" si="12"/>
        <v>205</v>
      </c>
      <c r="V35" s="25">
        <f t="shared" si="13"/>
        <v>0</v>
      </c>
      <c r="W35" s="25">
        <f t="shared" si="14"/>
        <v>495</v>
      </c>
      <c r="X35" s="25">
        <f t="shared" si="15"/>
        <v>0</v>
      </c>
      <c r="Y35" s="25">
        <f>IF(OR('Men''s Epée'!$A$3=1,P35&gt;0),ABS(P35),0)</f>
        <v>0</v>
      </c>
      <c r="Z35" s="25">
        <f>IF(OR('Men''s Epée'!$A$3=1,Q35&gt;0),ABS(Q35),0)</f>
        <v>0</v>
      </c>
      <c r="AA35" s="25">
        <f>IF(OR('Men''s Epée'!$A$3=1,R35&gt;0),ABS(R35),0)</f>
        <v>0</v>
      </c>
      <c r="AB35" s="25">
        <f>IF(OR('Men''s Epée'!$A$3=1,S35&gt;0),ABS(S35),0)</f>
        <v>0</v>
      </c>
      <c r="AD35" s="12">
        <f>IF('Men''s Epée'!$U$3=TRUE,I35,0)</f>
        <v>0</v>
      </c>
      <c r="AE35" s="12">
        <f>IF('Men''s Epée'!$V$3=TRUE,K35,0)</f>
        <v>0</v>
      </c>
      <c r="AF35" s="12">
        <f>IF('Men''s Epée'!$W$3=TRUE,M35,0)</f>
        <v>0</v>
      </c>
      <c r="AG35" s="12">
        <f>IF('Men''s Epée'!$X$3=TRUE,O35,0)</f>
        <v>0</v>
      </c>
      <c r="AH35" s="26">
        <f t="shared" si="16"/>
        <v>0</v>
      </c>
      <c r="AI35" s="26">
        <f t="shared" si="17"/>
        <v>0</v>
      </c>
      <c r="AJ35" s="26">
        <f t="shared" si="18"/>
        <v>0</v>
      </c>
      <c r="AK35" s="26">
        <f t="shared" si="19"/>
        <v>0</v>
      </c>
      <c r="AL35" s="12">
        <f t="shared" si="20"/>
        <v>0</v>
      </c>
    </row>
    <row r="36" spans="1:38" ht="13.5">
      <c r="A36" s="16" t="str">
        <f t="shared" si="0"/>
        <v>33</v>
      </c>
      <c r="B36" s="16">
        <f aca="true" t="shared" si="21" ref="B36:B41">TRIM(IF(D36&gt;=JuniorCutoff,"#",""))</f>
      </c>
      <c r="C36" s="17" t="s">
        <v>98</v>
      </c>
      <c r="D36" s="18">
        <v>1973</v>
      </c>
      <c r="E36" s="19">
        <f>ROUND(F36+IF('Men''s Epée'!$A$3=1,G36,0)+LARGE($U36:$AB36,1)+LARGE($U36:$AB36,2),0)</f>
        <v>690</v>
      </c>
      <c r="F36" s="20"/>
      <c r="G36" s="21"/>
      <c r="H36" s="21">
        <v>26</v>
      </c>
      <c r="I36" s="22">
        <f>IF(OR('Men''s Epée'!$A$3=1,'Men''s Epée'!$U$3=TRUE),IF(OR(H36&gt;=49,ISNUMBER(H36)=FALSE),0,VLOOKUP(H36,PointTable,I$3,TRUE)),0)</f>
        <v>310</v>
      </c>
      <c r="J36" s="21">
        <v>24</v>
      </c>
      <c r="K36" s="22">
        <f>IF(OR('Men''s Epée'!$A$3=1,'Men''s Epée'!$V$3=TRUE),IF(OR(J36&gt;=49,ISNUMBER(J36)=FALSE),0,VLOOKUP(J36,PointTable,K$3,TRUE)),0)</f>
        <v>380</v>
      </c>
      <c r="L36" s="21" t="s">
        <v>8</v>
      </c>
      <c r="M36" s="22">
        <f>IF(OR('Men''s Epée'!$A$3=1,'Men''s Epée'!$W$3=TRUE),IF(OR(L36&gt;=49,ISNUMBER(L36)=FALSE),0,VLOOKUP(L36,PointTable,M$3,TRUE)),0)</f>
        <v>0</v>
      </c>
      <c r="N36" s="21" t="s">
        <v>8</v>
      </c>
      <c r="O36" s="22">
        <f>IF(OR('Men''s Epée'!$A$3=1,'Men''s Epée'!$X$3=TRUE),IF(OR(N36&gt;=49,ISNUMBER(N36)=FALSE),0,VLOOKUP(N36,PointTable,O$3,TRUE)),0)</f>
        <v>0</v>
      </c>
      <c r="P36" s="23"/>
      <c r="Q36" s="23"/>
      <c r="R36" s="23"/>
      <c r="S36" s="24"/>
      <c r="U36" s="25">
        <f aca="true" t="shared" si="22" ref="U36:U41">I36</f>
        <v>310</v>
      </c>
      <c r="V36" s="25">
        <f aca="true" t="shared" si="23" ref="V36:V41">K36</f>
        <v>380</v>
      </c>
      <c r="W36" s="25">
        <f aca="true" t="shared" si="24" ref="W36:W41">M36</f>
        <v>0</v>
      </c>
      <c r="X36" s="25">
        <f aca="true" t="shared" si="25" ref="X36:X41">O36</f>
        <v>0</v>
      </c>
      <c r="Y36" s="25">
        <f>IF(OR('Men''s Epée'!$A$3=1,P36&gt;0),ABS(P36),0)</f>
        <v>0</v>
      </c>
      <c r="Z36" s="25">
        <f>IF(OR('Men''s Epée'!$A$3=1,Q36&gt;0),ABS(Q36),0)</f>
        <v>0</v>
      </c>
      <c r="AA36" s="25">
        <f>IF(OR('Men''s Epée'!$A$3=1,R36&gt;0),ABS(R36),0)</f>
        <v>0</v>
      </c>
      <c r="AB36" s="25">
        <f>IF(OR('Men''s Epée'!$A$3=1,S36&gt;0),ABS(S36),0)</f>
        <v>0</v>
      </c>
      <c r="AD36" s="12">
        <f>IF('Men''s Epée'!$U$3=TRUE,I36,0)</f>
        <v>0</v>
      </c>
      <c r="AE36" s="12">
        <f>IF('Men''s Epée'!$V$3=TRUE,K36,0)</f>
        <v>0</v>
      </c>
      <c r="AF36" s="12">
        <f>IF('Men''s Epée'!$W$3=TRUE,M36,0)</f>
        <v>0</v>
      </c>
      <c r="AG36" s="12">
        <f>IF('Men''s Epée'!$X$3=TRUE,O36,0)</f>
        <v>0</v>
      </c>
      <c r="AH36" s="26">
        <f aca="true" t="shared" si="26" ref="AH36:AK41">MAX(P36,0)</f>
        <v>0</v>
      </c>
      <c r="AI36" s="26">
        <f t="shared" si="26"/>
        <v>0</v>
      </c>
      <c r="AJ36" s="26">
        <f t="shared" si="26"/>
        <v>0</v>
      </c>
      <c r="AK36" s="26">
        <f t="shared" si="26"/>
        <v>0</v>
      </c>
      <c r="AL36" s="12">
        <f aca="true" t="shared" si="27" ref="AL36:AL41">LARGE(AD36:AK36,1)+LARGE(AD36:AK36,2)+F36</f>
        <v>0</v>
      </c>
    </row>
    <row r="37" spans="1:38" ht="13.5">
      <c r="A37" s="16" t="str">
        <f t="shared" si="0"/>
        <v>34</v>
      </c>
      <c r="B37" s="16">
        <f t="shared" si="21"/>
      </c>
      <c r="C37" s="17" t="s">
        <v>190</v>
      </c>
      <c r="D37" s="18">
        <v>1977</v>
      </c>
      <c r="E37" s="19">
        <f>ROUND(F37+IF('Men''s Epée'!$A$3=1,G37,0)+LARGE($U37:$AB37,1)+LARGE($U37:$AB37,2),0)</f>
        <v>622</v>
      </c>
      <c r="F37" s="20"/>
      <c r="G37" s="21"/>
      <c r="H37" s="21" t="s">
        <v>8</v>
      </c>
      <c r="I37" s="22">
        <f>IF(OR('Men''s Epée'!$A$3=1,'Men''s Epée'!$U$3=TRUE),IF(OR(H37&gt;=49,ISNUMBER(H37)=FALSE),0,VLOOKUP(H37,PointTable,I$3,TRUE)),0)</f>
        <v>0</v>
      </c>
      <c r="J37" s="21">
        <v>41.5</v>
      </c>
      <c r="K37" s="22">
        <f>IF(OR('Men''s Epée'!$A$3=1,'Men''s Epée'!$V$3=TRUE),IF(OR(J37&gt;=49,ISNUMBER(J37)=FALSE),0,VLOOKUP(J37,PointTable,K$3,TRUE)),0)</f>
        <v>232.5</v>
      </c>
      <c r="L37" s="21">
        <v>32</v>
      </c>
      <c r="M37" s="22">
        <f>IF(OR('Men''s Epée'!$A$3=1,'Men''s Epée'!$W$3=TRUE),IF(OR(L37&gt;=49,ISNUMBER(L37)=FALSE),0,VLOOKUP(L37,PointTable,M$3,TRUE)),0)</f>
        <v>280</v>
      </c>
      <c r="N37" s="21">
        <v>21</v>
      </c>
      <c r="O37" s="22">
        <f>IF(OR('Men''s Epée'!$A$3=1,'Men''s Epée'!$X$3=TRUE),IF(OR(N37&gt;=49,ISNUMBER(N37)=FALSE),0,VLOOKUP(N37,PointTable,O$3,TRUE)),0)</f>
        <v>342</v>
      </c>
      <c r="P37" s="23"/>
      <c r="Q37" s="23"/>
      <c r="R37" s="23"/>
      <c r="S37" s="24"/>
      <c r="U37" s="25">
        <f t="shared" si="22"/>
        <v>0</v>
      </c>
      <c r="V37" s="25">
        <f t="shared" si="23"/>
        <v>232.5</v>
      </c>
      <c r="W37" s="25">
        <f t="shared" si="24"/>
        <v>280</v>
      </c>
      <c r="X37" s="25">
        <f t="shared" si="25"/>
        <v>342</v>
      </c>
      <c r="Y37" s="25">
        <f>IF(OR('Men''s Epée'!$A$3=1,P37&gt;0),ABS(P37),0)</f>
        <v>0</v>
      </c>
      <c r="Z37" s="25">
        <f>IF(OR('Men''s Epée'!$A$3=1,Q37&gt;0),ABS(Q37),0)</f>
        <v>0</v>
      </c>
      <c r="AA37" s="25">
        <f>IF(OR('Men''s Epée'!$A$3=1,R37&gt;0),ABS(R37),0)</f>
        <v>0</v>
      </c>
      <c r="AB37" s="25">
        <f>IF(OR('Men''s Epée'!$A$3=1,S37&gt;0),ABS(S37),0)</f>
        <v>0</v>
      </c>
      <c r="AD37" s="12">
        <f>IF('Men''s Epée'!$U$3=TRUE,I37,0)</f>
        <v>0</v>
      </c>
      <c r="AE37" s="12">
        <f>IF('Men''s Epée'!$V$3=TRUE,K37,0)</f>
        <v>0</v>
      </c>
      <c r="AF37" s="12">
        <f>IF('Men''s Epée'!$W$3=TRUE,M37,0)</f>
        <v>0</v>
      </c>
      <c r="AG37" s="12">
        <f>IF('Men''s Epée'!$X$3=TRUE,O37,0)</f>
        <v>0</v>
      </c>
      <c r="AH37" s="26">
        <f t="shared" si="26"/>
        <v>0</v>
      </c>
      <c r="AI37" s="26">
        <f t="shared" si="26"/>
        <v>0</v>
      </c>
      <c r="AJ37" s="26">
        <f t="shared" si="26"/>
        <v>0</v>
      </c>
      <c r="AK37" s="26">
        <f t="shared" si="26"/>
        <v>0</v>
      </c>
      <c r="AL37" s="12">
        <f t="shared" si="27"/>
        <v>0</v>
      </c>
    </row>
    <row r="38" spans="1:38" ht="13.5">
      <c r="A38" s="16" t="str">
        <f t="shared" si="0"/>
        <v>35</v>
      </c>
      <c r="B38" s="16" t="str">
        <f t="shared" si="21"/>
        <v>#</v>
      </c>
      <c r="C38" s="17" t="s">
        <v>274</v>
      </c>
      <c r="D38" s="18">
        <v>1984</v>
      </c>
      <c r="E38" s="19">
        <f>ROUND(F38+IF('Men''s Epée'!$A$3=1,G38,0)+LARGE($U38:$AB38,1)+LARGE($U38:$AB38,2),0)</f>
        <v>605</v>
      </c>
      <c r="F38" s="20"/>
      <c r="G38" s="21"/>
      <c r="H38" s="21">
        <v>29</v>
      </c>
      <c r="I38" s="22">
        <f>IF(OR('Men''s Epée'!$A$3=1,'Men''s Epée'!$U$3=TRUE),IF(OR(H38&gt;=49,ISNUMBER(H38)=FALSE),0,VLOOKUP(H38,PointTable,I$3,TRUE)),0)</f>
        <v>295</v>
      </c>
      <c r="J38" s="21">
        <v>26</v>
      </c>
      <c r="K38" s="22">
        <f>IF(OR('Men''s Epée'!$A$3=1,'Men''s Epée'!$V$3=TRUE),IF(OR(J38&gt;=49,ISNUMBER(J38)=FALSE),0,VLOOKUP(J38,PointTable,K$3,TRUE)),0)</f>
        <v>310</v>
      </c>
      <c r="L38" s="21" t="s">
        <v>8</v>
      </c>
      <c r="M38" s="22">
        <f>IF(OR('Men''s Epée'!$A$3=1,'Men''s Epée'!$W$3=TRUE),IF(OR(L38&gt;=49,ISNUMBER(L38)=FALSE),0,VLOOKUP(L38,PointTable,M$3,TRUE)),0)</f>
        <v>0</v>
      </c>
      <c r="N38" s="21" t="s">
        <v>8</v>
      </c>
      <c r="O38" s="22">
        <f>IF(OR('Men''s Epée'!$A$3=1,'Men''s Epée'!$X$3=TRUE),IF(OR(N38&gt;=49,ISNUMBER(N38)=FALSE),0,VLOOKUP(N38,PointTable,O$3,TRUE)),0)</f>
        <v>0</v>
      </c>
      <c r="P38" s="23"/>
      <c r="Q38" s="23"/>
      <c r="R38" s="23"/>
      <c r="S38" s="24"/>
      <c r="U38" s="25">
        <f t="shared" si="22"/>
        <v>295</v>
      </c>
      <c r="V38" s="25">
        <f t="shared" si="23"/>
        <v>310</v>
      </c>
      <c r="W38" s="25">
        <f t="shared" si="24"/>
        <v>0</v>
      </c>
      <c r="X38" s="25">
        <f t="shared" si="25"/>
        <v>0</v>
      </c>
      <c r="Y38" s="25">
        <f>IF(OR('Men''s Epée'!$A$3=1,P38&gt;0),ABS(P38),0)</f>
        <v>0</v>
      </c>
      <c r="Z38" s="25">
        <f>IF(OR('Men''s Epée'!$A$3=1,Q38&gt;0),ABS(Q38),0)</f>
        <v>0</v>
      </c>
      <c r="AA38" s="25">
        <f>IF(OR('Men''s Epée'!$A$3=1,R38&gt;0),ABS(R38),0)</f>
        <v>0</v>
      </c>
      <c r="AB38" s="25">
        <f>IF(OR('Men''s Epée'!$A$3=1,S38&gt;0),ABS(S38),0)</f>
        <v>0</v>
      </c>
      <c r="AD38" s="12">
        <f>IF('Men''s Epée'!$U$3=TRUE,I38,0)</f>
        <v>0</v>
      </c>
      <c r="AE38" s="12">
        <f>IF('Men''s Epée'!$V$3=TRUE,K38,0)</f>
        <v>0</v>
      </c>
      <c r="AF38" s="12">
        <f>IF('Men''s Epée'!$W$3=TRUE,M38,0)</f>
        <v>0</v>
      </c>
      <c r="AG38" s="12">
        <f>IF('Men''s Epée'!$X$3=TRUE,O38,0)</f>
        <v>0</v>
      </c>
      <c r="AH38" s="26">
        <f t="shared" si="26"/>
        <v>0</v>
      </c>
      <c r="AI38" s="26">
        <f t="shared" si="26"/>
        <v>0</v>
      </c>
      <c r="AJ38" s="26">
        <f t="shared" si="26"/>
        <v>0</v>
      </c>
      <c r="AK38" s="26">
        <f t="shared" si="26"/>
        <v>0</v>
      </c>
      <c r="AL38" s="12">
        <f t="shared" si="27"/>
        <v>0</v>
      </c>
    </row>
    <row r="39" spans="1:38" ht="13.5">
      <c r="A39" s="16" t="str">
        <f t="shared" si="0"/>
        <v>36</v>
      </c>
      <c r="B39" s="16">
        <f t="shared" si="21"/>
      </c>
      <c r="C39" s="17" t="s">
        <v>193</v>
      </c>
      <c r="D39" s="18">
        <v>1972</v>
      </c>
      <c r="E39" s="19">
        <f>ROUND(F39+IF('Men''s Epée'!$A$3=1,G39,0)+LARGE($U39:$AB39,1)+LARGE($U39:$AB39,2),0)</f>
        <v>598</v>
      </c>
      <c r="F39" s="20"/>
      <c r="G39" s="21"/>
      <c r="H39" s="21" t="s">
        <v>8</v>
      </c>
      <c r="I39" s="22">
        <f>IF(OR('Men''s Epée'!$A$3=1,'Men''s Epée'!$U$3=TRUE),IF(OR(H39&gt;=49,ISNUMBER(H39)=FALSE),0,VLOOKUP(H39,PointTable,I$3,TRUE)),0)</f>
        <v>0</v>
      </c>
      <c r="J39" s="21" t="s">
        <v>8</v>
      </c>
      <c r="K39" s="22">
        <f>IF(OR('Men''s Epée'!$A$3=1,'Men''s Epée'!$V$3=TRUE),IF(OR(J39&gt;=49,ISNUMBER(J39)=FALSE),0,VLOOKUP(J39,PointTable,K$3,TRUE)),0)</f>
        <v>0</v>
      </c>
      <c r="L39" s="21">
        <v>38</v>
      </c>
      <c r="M39" s="22">
        <f>IF(OR('Men''s Epée'!$A$3=1,'Men''s Epée'!$W$3=TRUE),IF(OR(L39&gt;=49,ISNUMBER(L39)=FALSE),0,VLOOKUP(L39,PointTable,M$3,TRUE)),0)</f>
        <v>250</v>
      </c>
      <c r="N39" s="21">
        <v>18</v>
      </c>
      <c r="O39" s="22">
        <f>IF(OR('Men''s Epée'!$A$3=1,'Men''s Epée'!$X$3=TRUE),IF(OR(N39&gt;=49,ISNUMBER(N39)=FALSE),0,VLOOKUP(N39,PointTable,O$3,TRUE)),0)</f>
        <v>348</v>
      </c>
      <c r="P39" s="23"/>
      <c r="Q39" s="23"/>
      <c r="R39" s="23"/>
      <c r="S39" s="24"/>
      <c r="U39" s="25">
        <f t="shared" si="22"/>
        <v>0</v>
      </c>
      <c r="V39" s="25">
        <f t="shared" si="23"/>
        <v>0</v>
      </c>
      <c r="W39" s="25">
        <f t="shared" si="24"/>
        <v>250</v>
      </c>
      <c r="X39" s="25">
        <f t="shared" si="25"/>
        <v>348</v>
      </c>
      <c r="Y39" s="25">
        <f>IF(OR('Men''s Epée'!$A$3=1,P39&gt;0),ABS(P39),0)</f>
        <v>0</v>
      </c>
      <c r="Z39" s="25">
        <f>IF(OR('Men''s Epée'!$A$3=1,Q39&gt;0),ABS(Q39),0)</f>
        <v>0</v>
      </c>
      <c r="AA39" s="25">
        <f>IF(OR('Men''s Epée'!$A$3=1,R39&gt;0),ABS(R39),0)</f>
        <v>0</v>
      </c>
      <c r="AB39" s="25">
        <f>IF(OR('Men''s Epée'!$A$3=1,S39&gt;0),ABS(S39),0)</f>
        <v>0</v>
      </c>
      <c r="AD39" s="12">
        <f>IF('Men''s Epée'!$U$3=TRUE,I39,0)</f>
        <v>0</v>
      </c>
      <c r="AE39" s="12">
        <f>IF('Men''s Epée'!$V$3=TRUE,K39,0)</f>
        <v>0</v>
      </c>
      <c r="AF39" s="12">
        <f>IF('Men''s Epée'!$W$3=TRUE,M39,0)</f>
        <v>0</v>
      </c>
      <c r="AG39" s="12">
        <f>IF('Men''s Epée'!$X$3=TRUE,O39,0)</f>
        <v>0</v>
      </c>
      <c r="AH39" s="26">
        <f t="shared" si="26"/>
        <v>0</v>
      </c>
      <c r="AI39" s="26">
        <f t="shared" si="26"/>
        <v>0</v>
      </c>
      <c r="AJ39" s="26">
        <f t="shared" si="26"/>
        <v>0</v>
      </c>
      <c r="AK39" s="26">
        <f t="shared" si="26"/>
        <v>0</v>
      </c>
      <c r="AL39" s="12">
        <f t="shared" si="27"/>
        <v>0</v>
      </c>
    </row>
    <row r="40" spans="1:38" ht="13.5">
      <c r="A40" s="16" t="str">
        <f t="shared" si="0"/>
        <v>37</v>
      </c>
      <c r="B40" s="16" t="str">
        <f t="shared" si="21"/>
        <v>#</v>
      </c>
      <c r="C40" s="17" t="s">
        <v>202</v>
      </c>
      <c r="D40" s="18">
        <v>1982</v>
      </c>
      <c r="E40" s="19">
        <f>ROUND(F40+IF('Men''s Epée'!$A$3=1,G40,0)+LARGE($U40:$AB40,1)+LARGE($U40:$AB40,2),0)</f>
        <v>597</v>
      </c>
      <c r="F40" s="20"/>
      <c r="G40" s="21"/>
      <c r="H40" s="21">
        <v>45</v>
      </c>
      <c r="I40" s="22">
        <f>IF(OR('Men''s Epée'!$A$3=1,'Men''s Epée'!$U$3=TRUE),IF(OR(H40&gt;=49,ISNUMBER(H40)=FALSE),0,VLOOKUP(H40,PointTable,I$3,TRUE)),0)</f>
        <v>215</v>
      </c>
      <c r="J40" s="21">
        <v>25</v>
      </c>
      <c r="K40" s="22">
        <f>IF(OR('Men''s Epée'!$A$3=1,'Men''s Epée'!$V$3=TRUE),IF(OR(J40&gt;=49,ISNUMBER(J40)=FALSE),0,VLOOKUP(J40,PointTable,K$3,TRUE)),0)</f>
        <v>315</v>
      </c>
      <c r="L40" s="21">
        <v>43</v>
      </c>
      <c r="M40" s="22">
        <f>IF(OR('Men''s Epée'!$A$3=1,'Men''s Epée'!$W$3=TRUE),IF(OR(L40&gt;=49,ISNUMBER(L40)=FALSE),0,VLOOKUP(L40,PointTable,M$3,TRUE)),0)</f>
        <v>225</v>
      </c>
      <c r="N40" s="21">
        <v>28.5</v>
      </c>
      <c r="O40" s="22">
        <f>IF(OR('Men''s Epée'!$A$3=1,'Men''s Epée'!$X$3=TRUE),IF(OR(N40&gt;=49,ISNUMBER(N40)=FALSE),0,VLOOKUP(N40,PointTable,O$3,TRUE)),0)</f>
        <v>282</v>
      </c>
      <c r="P40" s="23"/>
      <c r="Q40" s="23"/>
      <c r="R40" s="23"/>
      <c r="S40" s="24"/>
      <c r="U40" s="25">
        <f t="shared" si="22"/>
        <v>215</v>
      </c>
      <c r="V40" s="25">
        <f t="shared" si="23"/>
        <v>315</v>
      </c>
      <c r="W40" s="25">
        <f t="shared" si="24"/>
        <v>225</v>
      </c>
      <c r="X40" s="25">
        <f t="shared" si="25"/>
        <v>282</v>
      </c>
      <c r="Y40" s="25">
        <f>IF(OR('Men''s Epée'!$A$3=1,P40&gt;0),ABS(P40),0)</f>
        <v>0</v>
      </c>
      <c r="Z40" s="25">
        <f>IF(OR('Men''s Epée'!$A$3=1,Q40&gt;0),ABS(Q40),0)</f>
        <v>0</v>
      </c>
      <c r="AA40" s="25">
        <f>IF(OR('Men''s Epée'!$A$3=1,R40&gt;0),ABS(R40),0)</f>
        <v>0</v>
      </c>
      <c r="AB40" s="25">
        <f>IF(OR('Men''s Epée'!$A$3=1,S40&gt;0),ABS(S40),0)</f>
        <v>0</v>
      </c>
      <c r="AD40" s="12">
        <f>IF('Men''s Epée'!$U$3=TRUE,I40,0)</f>
        <v>0</v>
      </c>
      <c r="AE40" s="12">
        <f>IF('Men''s Epée'!$V$3=TRUE,K40,0)</f>
        <v>0</v>
      </c>
      <c r="AF40" s="12">
        <f>IF('Men''s Epée'!$W$3=TRUE,M40,0)</f>
        <v>0</v>
      </c>
      <c r="AG40" s="12">
        <f>IF('Men''s Epée'!$X$3=TRUE,O40,0)</f>
        <v>0</v>
      </c>
      <c r="AH40" s="26">
        <f t="shared" si="26"/>
        <v>0</v>
      </c>
      <c r="AI40" s="26">
        <f t="shared" si="26"/>
        <v>0</v>
      </c>
      <c r="AJ40" s="26">
        <f t="shared" si="26"/>
        <v>0</v>
      </c>
      <c r="AK40" s="26">
        <f t="shared" si="26"/>
        <v>0</v>
      </c>
      <c r="AL40" s="12">
        <f t="shared" si="27"/>
        <v>0</v>
      </c>
    </row>
    <row r="41" spans="1:38" ht="13.5">
      <c r="A41" s="16" t="str">
        <f t="shared" si="0"/>
        <v>38</v>
      </c>
      <c r="B41" s="16">
        <f t="shared" si="21"/>
      </c>
      <c r="C41" s="17" t="s">
        <v>279</v>
      </c>
      <c r="D41" s="18">
        <v>1967</v>
      </c>
      <c r="E41" s="19">
        <f>ROUND(F41+IF('Men''s Epée'!$A$3=1,G41,0)+LARGE($U41:$AB41,1)+LARGE($U41:$AB41,2),0)</f>
        <v>595</v>
      </c>
      <c r="F41" s="20"/>
      <c r="G41" s="21"/>
      <c r="H41" s="21">
        <v>37</v>
      </c>
      <c r="I41" s="22">
        <f>IF(OR('Men''s Epée'!$A$3=1,'Men''s Epée'!$U$3=TRUE),IF(OR(H41&gt;=49,ISNUMBER(H41)=FALSE),0,VLOOKUP(H41,PointTable,I$3,TRUE)),0)</f>
        <v>255</v>
      </c>
      <c r="J41" s="21" t="s">
        <v>8</v>
      </c>
      <c r="K41" s="22">
        <f>IF(OR('Men''s Epée'!$A$3=1,'Men''s Epée'!$V$3=TRUE),IF(OR(J41&gt;=49,ISNUMBER(J41)=FALSE),0,VLOOKUP(J41,PointTable,K$3,TRUE)),0)</f>
        <v>0</v>
      </c>
      <c r="L41" s="21" t="s">
        <v>8</v>
      </c>
      <c r="M41" s="22">
        <f>IF(OR('Men''s Epée'!$A$3=1,'Men''s Epée'!$W$3=TRUE),IF(OR(L41&gt;=49,ISNUMBER(L41)=FALSE),0,VLOOKUP(L41,PointTable,M$3,TRUE)),0)</f>
        <v>0</v>
      </c>
      <c r="N41" s="21">
        <v>22</v>
      </c>
      <c r="O41" s="22">
        <f>IF(OR('Men''s Epée'!$A$3=1,'Men''s Epée'!$X$3=TRUE),IF(OR(N41&gt;=49,ISNUMBER(N41)=FALSE),0,VLOOKUP(N41,PointTable,O$3,TRUE)),0)</f>
        <v>340</v>
      </c>
      <c r="P41" s="23"/>
      <c r="Q41" s="23"/>
      <c r="R41" s="23"/>
      <c r="S41" s="24"/>
      <c r="U41" s="25">
        <f t="shared" si="22"/>
        <v>255</v>
      </c>
      <c r="V41" s="25">
        <f t="shared" si="23"/>
        <v>0</v>
      </c>
      <c r="W41" s="25">
        <f t="shared" si="24"/>
        <v>0</v>
      </c>
      <c r="X41" s="25">
        <f t="shared" si="25"/>
        <v>340</v>
      </c>
      <c r="Y41" s="25">
        <f>IF(OR('Men''s Epée'!$A$3=1,P41&gt;0),ABS(P41),0)</f>
        <v>0</v>
      </c>
      <c r="Z41" s="25">
        <f>IF(OR('Men''s Epée'!$A$3=1,Q41&gt;0),ABS(Q41),0)</f>
        <v>0</v>
      </c>
      <c r="AA41" s="25">
        <f>IF(OR('Men''s Epée'!$A$3=1,R41&gt;0),ABS(R41),0)</f>
        <v>0</v>
      </c>
      <c r="AB41" s="25">
        <f>IF(OR('Men''s Epée'!$A$3=1,S41&gt;0),ABS(S41),0)</f>
        <v>0</v>
      </c>
      <c r="AD41" s="12">
        <f>IF('Men''s Epée'!$U$3=TRUE,I41,0)</f>
        <v>0</v>
      </c>
      <c r="AE41" s="12">
        <f>IF('Men''s Epée'!$V$3=TRUE,K41,0)</f>
        <v>0</v>
      </c>
      <c r="AF41" s="12">
        <f>IF('Men''s Epée'!$W$3=TRUE,M41,0)</f>
        <v>0</v>
      </c>
      <c r="AG41" s="12">
        <f>IF('Men''s Epée'!$X$3=TRUE,O41,0)</f>
        <v>0</v>
      </c>
      <c r="AH41" s="26">
        <f t="shared" si="26"/>
        <v>0</v>
      </c>
      <c r="AI41" s="26">
        <f t="shared" si="26"/>
        <v>0</v>
      </c>
      <c r="AJ41" s="26">
        <f t="shared" si="26"/>
        <v>0</v>
      </c>
      <c r="AK41" s="26">
        <f t="shared" si="26"/>
        <v>0</v>
      </c>
      <c r="AL41" s="12">
        <f t="shared" si="27"/>
        <v>0</v>
      </c>
    </row>
    <row r="42" spans="1:38" ht="13.5">
      <c r="A42" s="16" t="str">
        <f t="shared" si="0"/>
        <v>39</v>
      </c>
      <c r="B42" s="16" t="str">
        <f aca="true" t="shared" si="28" ref="B42:B67">TRIM(IF(D42&gt;=JuniorCutoff,"#",""))</f>
        <v>#</v>
      </c>
      <c r="C42" s="17" t="s">
        <v>145</v>
      </c>
      <c r="D42" s="18">
        <v>1983</v>
      </c>
      <c r="E42" s="19">
        <f>ROUND(F42+IF('Men''s Epée'!$A$3=1,G42,0)+LARGE($U42:$AB42,1)+LARGE($U42:$AB42,2),0)</f>
        <v>584</v>
      </c>
      <c r="F42" s="20"/>
      <c r="G42" s="21"/>
      <c r="H42" s="21" t="s">
        <v>8</v>
      </c>
      <c r="I42" s="22">
        <f>IF(OR('Men''s Epée'!$A$3=1,'Men''s Epée'!$U$3=TRUE),IF(OR(H42&gt;=49,ISNUMBER(H42)=FALSE),0,VLOOKUP(H42,PointTable,I$3,TRUE)),0)</f>
        <v>0</v>
      </c>
      <c r="J42" s="21">
        <v>38</v>
      </c>
      <c r="K42" s="22">
        <f>IF(OR('Men''s Epée'!$A$3=1,'Men''s Epée'!$V$3=TRUE),IF(OR(J42&gt;=49,ISNUMBER(J42)=FALSE),0,VLOOKUP(J42,PointTable,K$3,TRUE)),0)</f>
        <v>250</v>
      </c>
      <c r="L42" s="21">
        <v>29</v>
      </c>
      <c r="M42" s="22">
        <f>IF(OR('Men''s Epée'!$A$3=1,'Men''s Epée'!$W$3=TRUE),IF(OR(L42&gt;=49,ISNUMBER(L42)=FALSE),0,VLOOKUP(L42,PointTable,M$3,TRUE)),0)</f>
        <v>295</v>
      </c>
      <c r="N42" s="21">
        <v>25</v>
      </c>
      <c r="O42" s="22">
        <f>IF(OR('Men''s Epée'!$A$3=1,'Men''s Epée'!$X$3=TRUE),IF(OR(N42&gt;=49,ISNUMBER(N42)=FALSE),0,VLOOKUP(N42,PointTable,O$3,TRUE)),0)</f>
        <v>289</v>
      </c>
      <c r="P42" s="23"/>
      <c r="Q42" s="23"/>
      <c r="R42" s="23"/>
      <c r="S42" s="24"/>
      <c r="U42" s="25">
        <f aca="true" t="shared" si="29" ref="U42:U67">I42</f>
        <v>0</v>
      </c>
      <c r="V42" s="25">
        <f aca="true" t="shared" si="30" ref="V42:V67">K42</f>
        <v>250</v>
      </c>
      <c r="W42" s="25">
        <f aca="true" t="shared" si="31" ref="W42:W67">M42</f>
        <v>295</v>
      </c>
      <c r="X42" s="25">
        <f aca="true" t="shared" si="32" ref="X42:X67">O42</f>
        <v>289</v>
      </c>
      <c r="Y42" s="25">
        <f>IF(OR('Men''s Epée'!$A$3=1,P42&gt;0),ABS(P42),0)</f>
        <v>0</v>
      </c>
      <c r="Z42" s="25">
        <f>IF(OR('Men''s Epée'!$A$3=1,Q42&gt;0),ABS(Q42),0)</f>
        <v>0</v>
      </c>
      <c r="AA42" s="25">
        <f>IF(OR('Men''s Epée'!$A$3=1,R42&gt;0),ABS(R42),0)</f>
        <v>0</v>
      </c>
      <c r="AB42" s="25">
        <f>IF(OR('Men''s Epée'!$A$3=1,S42&gt;0),ABS(S42),0)</f>
        <v>0</v>
      </c>
      <c r="AD42" s="12">
        <f>IF('Men''s Epée'!$U$3=TRUE,I42,0)</f>
        <v>0</v>
      </c>
      <c r="AE42" s="12">
        <f>IF('Men''s Epée'!$V$3=TRUE,K42,0)</f>
        <v>0</v>
      </c>
      <c r="AF42" s="12">
        <f>IF('Men''s Epée'!$W$3=TRUE,M42,0)</f>
        <v>0</v>
      </c>
      <c r="AG42" s="12">
        <f>IF('Men''s Epée'!$X$3=TRUE,O42,0)</f>
        <v>0</v>
      </c>
      <c r="AH42" s="26">
        <f aca="true" t="shared" si="33" ref="AH42:AH67">MAX(P42,0)</f>
        <v>0</v>
      </c>
      <c r="AI42" s="26">
        <f aca="true" t="shared" si="34" ref="AI42:AI67">MAX(Q42,0)</f>
        <v>0</v>
      </c>
      <c r="AJ42" s="26">
        <f aca="true" t="shared" si="35" ref="AJ42:AJ67">MAX(R42,0)</f>
        <v>0</v>
      </c>
      <c r="AK42" s="26">
        <f aca="true" t="shared" si="36" ref="AK42:AK67">MAX(S42,0)</f>
        <v>0</v>
      </c>
      <c r="AL42" s="12">
        <f aca="true" t="shared" si="37" ref="AL42:AL67">LARGE(AD42:AK42,1)+LARGE(AD42:AK42,2)+F42</f>
        <v>0</v>
      </c>
    </row>
    <row r="43" spans="1:38" ht="13.5">
      <c r="A43" s="16" t="str">
        <f t="shared" si="0"/>
        <v>40</v>
      </c>
      <c r="B43" s="16" t="str">
        <f t="shared" si="28"/>
        <v>#</v>
      </c>
      <c r="C43" s="17" t="s">
        <v>278</v>
      </c>
      <c r="D43" s="18">
        <v>1981</v>
      </c>
      <c r="E43" s="19">
        <f>ROUND(F43+IF('Men''s Epée'!$A$3=1,G43,0)+LARGE($U43:$AB43,1)+LARGE($U43:$AB43,2),0)</f>
        <v>547</v>
      </c>
      <c r="F43" s="20"/>
      <c r="G43" s="21"/>
      <c r="H43" s="21">
        <v>35</v>
      </c>
      <c r="I43" s="22">
        <f>IF(OR('Men''s Epée'!$A$3=1,'Men''s Epée'!$U$3=TRUE),IF(OR(H43&gt;=49,ISNUMBER(H43)=FALSE),0,VLOOKUP(H43,PointTable,I$3,TRUE)),0)</f>
        <v>265</v>
      </c>
      <c r="J43" s="21" t="s">
        <v>8</v>
      </c>
      <c r="K43" s="22">
        <f>IF(OR('Men''s Epée'!$A$3=1,'Men''s Epée'!$V$3=TRUE),IF(OR(J43&gt;=49,ISNUMBER(J43)=FALSE),0,VLOOKUP(J43,PointTable,K$3,TRUE)),0)</f>
        <v>0</v>
      </c>
      <c r="L43" s="21" t="s">
        <v>8</v>
      </c>
      <c r="M43" s="22">
        <f>IF(OR('Men''s Epée'!$A$3=1,'Men''s Epée'!$W$3=TRUE),IF(OR(L43&gt;=49,ISNUMBER(L43)=FALSE),0,VLOOKUP(L43,PointTable,M$3,TRUE)),0)</f>
        <v>0</v>
      </c>
      <c r="N43" s="21">
        <v>28.5</v>
      </c>
      <c r="O43" s="22">
        <f>IF(OR('Men''s Epée'!$A$3=1,'Men''s Epée'!$X$3=TRUE),IF(OR(N43&gt;=49,ISNUMBER(N43)=FALSE),0,VLOOKUP(N43,PointTable,O$3,TRUE)),0)</f>
        <v>282</v>
      </c>
      <c r="P43" s="23"/>
      <c r="Q43" s="23"/>
      <c r="R43" s="23"/>
      <c r="S43" s="24"/>
      <c r="U43" s="25">
        <f t="shared" si="29"/>
        <v>265</v>
      </c>
      <c r="V43" s="25">
        <f t="shared" si="30"/>
        <v>0</v>
      </c>
      <c r="W43" s="25">
        <f t="shared" si="31"/>
        <v>0</v>
      </c>
      <c r="X43" s="25">
        <f t="shared" si="32"/>
        <v>282</v>
      </c>
      <c r="Y43" s="25">
        <f>IF(OR('Men''s Epée'!$A$3=1,P43&gt;0),ABS(P43),0)</f>
        <v>0</v>
      </c>
      <c r="Z43" s="25">
        <f>IF(OR('Men''s Epée'!$A$3=1,Q43&gt;0),ABS(Q43),0)</f>
        <v>0</v>
      </c>
      <c r="AA43" s="25">
        <f>IF(OR('Men''s Epée'!$A$3=1,R43&gt;0),ABS(R43),0)</f>
        <v>0</v>
      </c>
      <c r="AB43" s="25">
        <f>IF(OR('Men''s Epée'!$A$3=1,S43&gt;0),ABS(S43),0)</f>
        <v>0</v>
      </c>
      <c r="AD43" s="12">
        <f>IF('Men''s Epée'!$U$3=TRUE,I43,0)</f>
        <v>0</v>
      </c>
      <c r="AE43" s="12">
        <f>IF('Men''s Epée'!$V$3=TRUE,K43,0)</f>
        <v>0</v>
      </c>
      <c r="AF43" s="12">
        <f>IF('Men''s Epée'!$W$3=TRUE,M43,0)</f>
        <v>0</v>
      </c>
      <c r="AG43" s="12">
        <f>IF('Men''s Epée'!$X$3=TRUE,O43,0)</f>
        <v>0</v>
      </c>
      <c r="AH43" s="26">
        <f t="shared" si="33"/>
        <v>0</v>
      </c>
      <c r="AI43" s="26">
        <f t="shared" si="34"/>
        <v>0</v>
      </c>
      <c r="AJ43" s="26">
        <f t="shared" si="35"/>
        <v>0</v>
      </c>
      <c r="AK43" s="26">
        <f t="shared" si="36"/>
        <v>0</v>
      </c>
      <c r="AL43" s="12">
        <f t="shared" si="37"/>
        <v>0</v>
      </c>
    </row>
    <row r="44" spans="1:38" ht="13.5">
      <c r="A44" s="16" t="str">
        <f t="shared" si="0"/>
        <v>41</v>
      </c>
      <c r="B44" s="16">
        <f t="shared" si="28"/>
      </c>
      <c r="C44" s="17" t="s">
        <v>141</v>
      </c>
      <c r="D44" s="36">
        <v>1967</v>
      </c>
      <c r="E44" s="19">
        <f>ROUND(F44+IF('Men''s Epée'!$A$3=1,G44,0)+LARGE($U44:$AB44,1)+LARGE($U44:$AB44,2),0)</f>
        <v>545</v>
      </c>
      <c r="F44" s="20"/>
      <c r="G44" s="21"/>
      <c r="H44" s="21">
        <v>36</v>
      </c>
      <c r="I44" s="22">
        <f>IF(OR('Men''s Epée'!$A$3=1,'Men''s Epée'!$U$3=TRUE),IF(OR(H44&gt;=49,ISNUMBER(H44)=FALSE),0,VLOOKUP(H44,PointTable,I$3,TRUE)),0)</f>
        <v>260</v>
      </c>
      <c r="J44" s="21">
        <v>31</v>
      </c>
      <c r="K44" s="22">
        <f>IF(OR('Men''s Epée'!$A$3=1,'Men''s Epée'!$V$3=TRUE),IF(OR(J44&gt;=49,ISNUMBER(J44)=FALSE),0,VLOOKUP(J44,PointTable,K$3,TRUE)),0)</f>
        <v>285</v>
      </c>
      <c r="L44" s="21" t="s">
        <v>8</v>
      </c>
      <c r="M44" s="22">
        <f>IF(OR('Men''s Epée'!$A$3=1,'Men''s Epée'!$W$3=TRUE),IF(OR(L44&gt;=49,ISNUMBER(L44)=FALSE),0,VLOOKUP(L44,PointTable,M$3,TRUE)),0)</f>
        <v>0</v>
      </c>
      <c r="N44" s="21" t="s">
        <v>8</v>
      </c>
      <c r="O44" s="22">
        <f>IF(OR('Men''s Epée'!$A$3=1,'Men''s Epée'!$X$3=TRUE),IF(OR(N44&gt;=49,ISNUMBER(N44)=FALSE),0,VLOOKUP(N44,PointTable,O$3,TRUE)),0)</f>
        <v>0</v>
      </c>
      <c r="P44" s="23"/>
      <c r="Q44" s="23"/>
      <c r="R44" s="23"/>
      <c r="S44" s="24"/>
      <c r="U44" s="25">
        <f t="shared" si="29"/>
        <v>260</v>
      </c>
      <c r="V44" s="25">
        <f t="shared" si="30"/>
        <v>285</v>
      </c>
      <c r="W44" s="25">
        <f t="shared" si="31"/>
        <v>0</v>
      </c>
      <c r="X44" s="25">
        <f t="shared" si="32"/>
        <v>0</v>
      </c>
      <c r="Y44" s="25">
        <f>IF(OR('Men''s Epée'!$A$3=1,P44&gt;0),ABS(P44),0)</f>
        <v>0</v>
      </c>
      <c r="Z44" s="25">
        <f>IF(OR('Men''s Epée'!$A$3=1,Q44&gt;0),ABS(Q44),0)</f>
        <v>0</v>
      </c>
      <c r="AA44" s="25">
        <f>IF(OR('Men''s Epée'!$A$3=1,R44&gt;0),ABS(R44),0)</f>
        <v>0</v>
      </c>
      <c r="AB44" s="25">
        <f>IF(OR('Men''s Epée'!$A$3=1,S44&gt;0),ABS(S44),0)</f>
        <v>0</v>
      </c>
      <c r="AD44" s="12">
        <f>IF('Men''s Epée'!$U$3=TRUE,I44,0)</f>
        <v>0</v>
      </c>
      <c r="AE44" s="12">
        <f>IF('Men''s Epée'!$V$3=TRUE,K44,0)</f>
        <v>0</v>
      </c>
      <c r="AF44" s="12">
        <f>IF('Men''s Epée'!$W$3=TRUE,M44,0)</f>
        <v>0</v>
      </c>
      <c r="AG44" s="12">
        <f>IF('Men''s Epée'!$X$3=TRUE,O44,0)</f>
        <v>0</v>
      </c>
      <c r="AH44" s="26">
        <f t="shared" si="33"/>
        <v>0</v>
      </c>
      <c r="AI44" s="26">
        <f t="shared" si="34"/>
        <v>0</v>
      </c>
      <c r="AJ44" s="26">
        <f t="shared" si="35"/>
        <v>0</v>
      </c>
      <c r="AK44" s="26">
        <f t="shared" si="36"/>
        <v>0</v>
      </c>
      <c r="AL44" s="12">
        <f t="shared" si="37"/>
        <v>0</v>
      </c>
    </row>
    <row r="45" spans="1:38" ht="13.5">
      <c r="A45" s="16" t="str">
        <f t="shared" si="0"/>
        <v>42</v>
      </c>
      <c r="B45" s="16">
        <f t="shared" si="28"/>
      </c>
      <c r="C45" s="17" t="s">
        <v>273</v>
      </c>
      <c r="D45" s="18">
        <v>1968</v>
      </c>
      <c r="E45" s="19">
        <f>ROUND(F45+IF('Men''s Epée'!$A$3=1,G45,0)+LARGE($U45:$AB45,1)+LARGE($U45:$AB45,2),0)</f>
        <v>530</v>
      </c>
      <c r="F45" s="20"/>
      <c r="G45" s="21"/>
      <c r="H45" s="21">
        <v>25</v>
      </c>
      <c r="I45" s="22">
        <f>IF(OR('Men''s Epée'!$A$3=1,'Men''s Epée'!$U$3=TRUE),IF(OR(H45&gt;=49,ISNUMBER(H45)=FALSE),0,VLOOKUP(H45,PointTable,I$3,TRUE)),0)</f>
        <v>315</v>
      </c>
      <c r="J45" s="21">
        <v>45</v>
      </c>
      <c r="K45" s="22">
        <f>IF(OR('Men''s Epée'!$A$3=1,'Men''s Epée'!$V$3=TRUE),IF(OR(J45&gt;=49,ISNUMBER(J45)=FALSE),0,VLOOKUP(J45,PointTable,K$3,TRUE)),0)</f>
        <v>215</v>
      </c>
      <c r="L45" s="21" t="s">
        <v>8</v>
      </c>
      <c r="M45" s="22">
        <f>IF(OR('Men''s Epée'!$A$3=1,'Men''s Epée'!$W$3=TRUE),IF(OR(L45&gt;=49,ISNUMBER(L45)=FALSE),0,VLOOKUP(L45,PointTable,M$3,TRUE)),0)</f>
        <v>0</v>
      </c>
      <c r="N45" s="21" t="s">
        <v>8</v>
      </c>
      <c r="O45" s="22">
        <f>IF(OR('Men''s Epée'!$A$3=1,'Men''s Epée'!$X$3=TRUE),IF(OR(N45&gt;=49,ISNUMBER(N45)=FALSE),0,VLOOKUP(N45,PointTable,O$3,TRUE)),0)</f>
        <v>0</v>
      </c>
      <c r="P45" s="23"/>
      <c r="Q45" s="23"/>
      <c r="R45" s="23"/>
      <c r="S45" s="24"/>
      <c r="U45" s="25">
        <f t="shared" si="29"/>
        <v>315</v>
      </c>
      <c r="V45" s="25">
        <f t="shared" si="30"/>
        <v>215</v>
      </c>
      <c r="W45" s="25">
        <f t="shared" si="31"/>
        <v>0</v>
      </c>
      <c r="X45" s="25">
        <f t="shared" si="32"/>
        <v>0</v>
      </c>
      <c r="Y45" s="25">
        <f>IF(OR('Men''s Epée'!$A$3=1,P45&gt;0),ABS(P45),0)</f>
        <v>0</v>
      </c>
      <c r="Z45" s="25">
        <f>IF(OR('Men''s Epée'!$A$3=1,Q45&gt;0),ABS(Q45),0)</f>
        <v>0</v>
      </c>
      <c r="AA45" s="25">
        <f>IF(OR('Men''s Epée'!$A$3=1,R45&gt;0),ABS(R45),0)</f>
        <v>0</v>
      </c>
      <c r="AB45" s="25">
        <f>IF(OR('Men''s Epée'!$A$3=1,S45&gt;0),ABS(S45),0)</f>
        <v>0</v>
      </c>
      <c r="AD45" s="12">
        <f>IF('Men''s Epée'!$U$3=TRUE,I45,0)</f>
        <v>0</v>
      </c>
      <c r="AE45" s="12">
        <f>IF('Men''s Epée'!$V$3=TRUE,K45,0)</f>
        <v>0</v>
      </c>
      <c r="AF45" s="12">
        <f>IF('Men''s Epée'!$W$3=TRUE,M45,0)</f>
        <v>0</v>
      </c>
      <c r="AG45" s="12">
        <f>IF('Men''s Epée'!$X$3=TRUE,O45,0)</f>
        <v>0</v>
      </c>
      <c r="AH45" s="26">
        <f t="shared" si="33"/>
        <v>0</v>
      </c>
      <c r="AI45" s="26">
        <f t="shared" si="34"/>
        <v>0</v>
      </c>
      <c r="AJ45" s="26">
        <f t="shared" si="35"/>
        <v>0</v>
      </c>
      <c r="AK45" s="26">
        <f t="shared" si="36"/>
        <v>0</v>
      </c>
      <c r="AL45" s="12">
        <f t="shared" si="37"/>
        <v>0</v>
      </c>
    </row>
    <row r="46" spans="1:38" ht="13.5">
      <c r="A46" s="16" t="str">
        <f t="shared" si="0"/>
        <v>43</v>
      </c>
      <c r="B46" s="16">
        <f t="shared" si="28"/>
      </c>
      <c r="C46" s="17" t="s">
        <v>354</v>
      </c>
      <c r="D46" s="18">
        <v>1979</v>
      </c>
      <c r="E46" s="19">
        <f>ROUND(F46+IF('Men''s Epée'!$A$3=1,G46,0)+LARGE($U46:$AB46,1)+LARGE($U46:$AB46,2),0)</f>
        <v>515</v>
      </c>
      <c r="F46" s="20"/>
      <c r="G46" s="21"/>
      <c r="H46" s="21" t="s">
        <v>8</v>
      </c>
      <c r="I46" s="22">
        <f>IF(OR('Men''s Epée'!$A$3=1,'Men''s Epée'!$U$3=TRUE),IF(OR(H46&gt;=49,ISNUMBER(H46)=FALSE),0,VLOOKUP(H46,PointTable,I$3,TRUE)),0)</f>
        <v>0</v>
      </c>
      <c r="J46" s="21">
        <v>32</v>
      </c>
      <c r="K46" s="22">
        <f>IF(OR('Men''s Epée'!$A$3=1,'Men''s Epée'!$V$3=TRUE),IF(OR(J46&gt;=49,ISNUMBER(J46)=FALSE),0,VLOOKUP(J46,PointTable,K$3,TRUE)),0)</f>
        <v>280</v>
      </c>
      <c r="L46" s="21">
        <v>41</v>
      </c>
      <c r="M46" s="22">
        <f>IF(OR('Men''s Epée'!$A$3=1,'Men''s Epée'!$W$3=TRUE),IF(OR(L46&gt;=49,ISNUMBER(L46)=FALSE),0,VLOOKUP(L46,PointTable,M$3,TRUE)),0)</f>
        <v>235</v>
      </c>
      <c r="N46" s="21" t="s">
        <v>8</v>
      </c>
      <c r="O46" s="22">
        <f>IF(OR('Men''s Epée'!$A$3=1,'Men''s Epée'!$X$3=TRUE),IF(OR(N46&gt;=49,ISNUMBER(N46)=FALSE),0,VLOOKUP(N46,PointTable,O$3,TRUE)),0)</f>
        <v>0</v>
      </c>
      <c r="P46" s="23"/>
      <c r="Q46" s="23"/>
      <c r="R46" s="23"/>
      <c r="S46" s="24"/>
      <c r="U46" s="25">
        <f t="shared" si="29"/>
        <v>0</v>
      </c>
      <c r="V46" s="25">
        <f t="shared" si="30"/>
        <v>280</v>
      </c>
      <c r="W46" s="25">
        <f t="shared" si="31"/>
        <v>235</v>
      </c>
      <c r="X46" s="25">
        <f t="shared" si="32"/>
        <v>0</v>
      </c>
      <c r="Y46" s="25">
        <f>IF(OR('Men''s Epée'!$A$3=1,P46&gt;0),ABS(P46),0)</f>
        <v>0</v>
      </c>
      <c r="Z46" s="25">
        <f>IF(OR('Men''s Epée'!$A$3=1,Q46&gt;0),ABS(Q46),0)</f>
        <v>0</v>
      </c>
      <c r="AA46" s="25">
        <f>IF(OR('Men''s Epée'!$A$3=1,R46&gt;0),ABS(R46),0)</f>
        <v>0</v>
      </c>
      <c r="AB46" s="25">
        <f>IF(OR('Men''s Epée'!$A$3=1,S46&gt;0),ABS(S46),0)</f>
        <v>0</v>
      </c>
      <c r="AD46" s="12">
        <f>IF('Men''s Epée'!$U$3=TRUE,I46,0)</f>
        <v>0</v>
      </c>
      <c r="AE46" s="12">
        <f>IF('Men''s Epée'!$V$3=TRUE,K46,0)</f>
        <v>0</v>
      </c>
      <c r="AF46" s="12">
        <f>IF('Men''s Epée'!$W$3=TRUE,M46,0)</f>
        <v>0</v>
      </c>
      <c r="AG46" s="12">
        <f>IF('Men''s Epée'!$X$3=TRUE,O46,0)</f>
        <v>0</v>
      </c>
      <c r="AH46" s="26">
        <f t="shared" si="33"/>
        <v>0</v>
      </c>
      <c r="AI46" s="26">
        <f t="shared" si="34"/>
        <v>0</v>
      </c>
      <c r="AJ46" s="26">
        <f t="shared" si="35"/>
        <v>0</v>
      </c>
      <c r="AK46" s="26">
        <f t="shared" si="36"/>
        <v>0</v>
      </c>
      <c r="AL46" s="12">
        <f t="shared" si="37"/>
        <v>0</v>
      </c>
    </row>
    <row r="47" spans="1:38" ht="13.5">
      <c r="A47" s="16" t="str">
        <f t="shared" si="0"/>
        <v>44</v>
      </c>
      <c r="B47" s="16">
        <f t="shared" si="28"/>
      </c>
      <c r="C47" s="17" t="s">
        <v>280</v>
      </c>
      <c r="D47" s="18">
        <v>1960</v>
      </c>
      <c r="E47" s="19">
        <f>ROUND(F47+IF('Men''s Epée'!$A$3=1,G47,0)+LARGE($U47:$AB47,1)+LARGE($U47:$AB47,2),0)</f>
        <v>507</v>
      </c>
      <c r="F47" s="20"/>
      <c r="G47" s="21"/>
      <c r="H47" s="21">
        <v>42</v>
      </c>
      <c r="I47" s="22">
        <f>IF(OR('Men''s Epée'!$A$3=1,'Men''s Epée'!$U$3=TRUE),IF(OR(H47&gt;=49,ISNUMBER(H47)=FALSE),0,VLOOKUP(H47,PointTable,I$3,TRUE)),0)</f>
        <v>230</v>
      </c>
      <c r="J47" s="21" t="s">
        <v>8</v>
      </c>
      <c r="K47" s="22">
        <f>IF(OR('Men''s Epée'!$A$3=1,'Men''s Epée'!$V$3=TRUE),IF(OR(J47&gt;=49,ISNUMBER(J47)=FALSE),0,VLOOKUP(J47,PointTable,K$3,TRUE)),0)</f>
        <v>0</v>
      </c>
      <c r="L47" s="21" t="s">
        <v>8</v>
      </c>
      <c r="M47" s="22">
        <f>IF(OR('Men''s Epée'!$A$3=1,'Men''s Epée'!$W$3=TRUE),IF(OR(L47&gt;=49,ISNUMBER(L47)=FALSE),0,VLOOKUP(L47,PointTable,M$3,TRUE)),0)</f>
        <v>0</v>
      </c>
      <c r="N47" s="21">
        <v>31</v>
      </c>
      <c r="O47" s="22">
        <f>IF(OR('Men''s Epée'!$A$3=1,'Men''s Epée'!$X$3=TRUE),IF(OR(N47&gt;=49,ISNUMBER(N47)=FALSE),0,VLOOKUP(N47,PointTable,O$3,TRUE)),0)</f>
        <v>277</v>
      </c>
      <c r="P47" s="23"/>
      <c r="Q47" s="23"/>
      <c r="R47" s="23"/>
      <c r="S47" s="24"/>
      <c r="U47" s="25">
        <f t="shared" si="29"/>
        <v>230</v>
      </c>
      <c r="V47" s="25">
        <f t="shared" si="30"/>
        <v>0</v>
      </c>
      <c r="W47" s="25">
        <f t="shared" si="31"/>
        <v>0</v>
      </c>
      <c r="X47" s="25">
        <f t="shared" si="32"/>
        <v>277</v>
      </c>
      <c r="Y47" s="25">
        <f>IF(OR('Men''s Epée'!$A$3=1,P47&gt;0),ABS(P47),0)</f>
        <v>0</v>
      </c>
      <c r="Z47" s="25">
        <f>IF(OR('Men''s Epée'!$A$3=1,Q47&gt;0),ABS(Q47),0)</f>
        <v>0</v>
      </c>
      <c r="AA47" s="25">
        <f>IF(OR('Men''s Epée'!$A$3=1,R47&gt;0),ABS(R47),0)</f>
        <v>0</v>
      </c>
      <c r="AB47" s="25">
        <f>IF(OR('Men''s Epée'!$A$3=1,S47&gt;0),ABS(S47),0)</f>
        <v>0</v>
      </c>
      <c r="AD47" s="12">
        <f>IF('Men''s Epée'!$U$3=TRUE,I47,0)</f>
        <v>0</v>
      </c>
      <c r="AE47" s="12">
        <f>IF('Men''s Epée'!$V$3=TRUE,K47,0)</f>
        <v>0</v>
      </c>
      <c r="AF47" s="12">
        <f>IF('Men''s Epée'!$W$3=TRUE,M47,0)</f>
        <v>0</v>
      </c>
      <c r="AG47" s="12">
        <f>IF('Men''s Epée'!$X$3=TRUE,O47,0)</f>
        <v>0</v>
      </c>
      <c r="AH47" s="26">
        <f t="shared" si="33"/>
        <v>0</v>
      </c>
      <c r="AI47" s="26">
        <f t="shared" si="34"/>
        <v>0</v>
      </c>
      <c r="AJ47" s="26">
        <f t="shared" si="35"/>
        <v>0</v>
      </c>
      <c r="AK47" s="26">
        <f t="shared" si="36"/>
        <v>0</v>
      </c>
      <c r="AL47" s="12">
        <f t="shared" si="37"/>
        <v>0</v>
      </c>
    </row>
    <row r="48" spans="1:38" ht="13.5">
      <c r="A48" s="16" t="str">
        <f t="shared" si="0"/>
        <v>45</v>
      </c>
      <c r="B48" s="16" t="str">
        <f t="shared" si="28"/>
        <v>#</v>
      </c>
      <c r="C48" s="17" t="s">
        <v>406</v>
      </c>
      <c r="D48" s="18">
        <v>1982</v>
      </c>
      <c r="E48" s="19">
        <f>ROUND(F48+IF('Men''s Epée'!$A$3=1,G48,0)+LARGE($U48:$AB48,1)+LARGE($U48:$AB48,2),0)</f>
        <v>505</v>
      </c>
      <c r="F48" s="20"/>
      <c r="G48" s="21"/>
      <c r="H48" s="21" t="s">
        <v>8</v>
      </c>
      <c r="I48" s="22">
        <f>IF(OR('Men''s Epée'!$A$3=1,'Men''s Epée'!$U$3=TRUE),IF(OR(H48&gt;=49,ISNUMBER(H48)=FALSE),0,VLOOKUP(H48,PointTable,I$3,TRUE)),0)</f>
        <v>0</v>
      </c>
      <c r="J48" s="21" t="s">
        <v>8</v>
      </c>
      <c r="K48" s="22">
        <f>IF(OR('Men''s Epée'!$A$3=1,'Men''s Epée'!$V$3=TRUE),IF(OR(J48&gt;=49,ISNUMBER(J48)=FALSE),0,VLOOKUP(J48,PointTable,K$3,TRUE)),0)</f>
        <v>0</v>
      </c>
      <c r="L48" s="21">
        <v>42</v>
      </c>
      <c r="M48" s="22">
        <f>IF(OR('Men''s Epée'!$A$3=1,'Men''s Epée'!$W$3=TRUE),IF(OR(L48&gt;=49,ISNUMBER(L48)=FALSE),0,VLOOKUP(L48,PointTable,M$3,TRUE)),0)</f>
        <v>230</v>
      </c>
      <c r="N48" s="21">
        <v>32</v>
      </c>
      <c r="O48" s="22">
        <f>IF(OR('Men''s Epée'!$A$3=1,'Men''s Epée'!$X$3=TRUE),IF(OR(N48&gt;=49,ISNUMBER(N48)=FALSE),0,VLOOKUP(N48,PointTable,O$3,TRUE)),0)</f>
        <v>275</v>
      </c>
      <c r="P48" s="23"/>
      <c r="Q48" s="23"/>
      <c r="R48" s="23"/>
      <c r="S48" s="24"/>
      <c r="U48" s="25">
        <f t="shared" si="29"/>
        <v>0</v>
      </c>
      <c r="V48" s="25">
        <f t="shared" si="30"/>
        <v>0</v>
      </c>
      <c r="W48" s="25">
        <f t="shared" si="31"/>
        <v>230</v>
      </c>
      <c r="X48" s="25">
        <f t="shared" si="32"/>
        <v>275</v>
      </c>
      <c r="Y48" s="25">
        <f>IF(OR('Men''s Epée'!$A$3=1,P48&gt;0),ABS(P48),0)</f>
        <v>0</v>
      </c>
      <c r="Z48" s="25">
        <f>IF(OR('Men''s Epée'!$A$3=1,Q48&gt;0),ABS(Q48),0)</f>
        <v>0</v>
      </c>
      <c r="AA48" s="25">
        <f>IF(OR('Men''s Epée'!$A$3=1,R48&gt;0),ABS(R48),0)</f>
        <v>0</v>
      </c>
      <c r="AB48" s="25">
        <f>IF(OR('Men''s Epée'!$A$3=1,S48&gt;0),ABS(S48),0)</f>
        <v>0</v>
      </c>
      <c r="AD48" s="12">
        <f>IF('Men''s Epée'!$U$3=TRUE,I48,0)</f>
        <v>0</v>
      </c>
      <c r="AE48" s="12">
        <f>IF('Men''s Epée'!$V$3=TRUE,K48,0)</f>
        <v>0</v>
      </c>
      <c r="AF48" s="12">
        <f>IF('Men''s Epée'!$W$3=TRUE,M48,0)</f>
        <v>0</v>
      </c>
      <c r="AG48" s="12">
        <f>IF('Men''s Epée'!$X$3=TRUE,O48,0)</f>
        <v>0</v>
      </c>
      <c r="AH48" s="26">
        <f t="shared" si="33"/>
        <v>0</v>
      </c>
      <c r="AI48" s="26">
        <f t="shared" si="34"/>
        <v>0</v>
      </c>
      <c r="AJ48" s="26">
        <f t="shared" si="35"/>
        <v>0</v>
      </c>
      <c r="AK48" s="26">
        <f t="shared" si="36"/>
        <v>0</v>
      </c>
      <c r="AL48" s="12">
        <f t="shared" si="37"/>
        <v>0</v>
      </c>
    </row>
    <row r="49" spans="1:38" ht="13.5">
      <c r="A49" s="16" t="str">
        <f t="shared" si="0"/>
        <v>46T</v>
      </c>
      <c r="B49" s="16">
        <f t="shared" si="28"/>
      </c>
      <c r="C49" s="17" t="s">
        <v>304</v>
      </c>
      <c r="D49" s="18">
        <v>1975</v>
      </c>
      <c r="E49" s="19">
        <f>ROUND(F49+IF('Men''s Epée'!$A$3=1,G49,0)+LARGE($U49:$AB49,1)+LARGE($U49:$AB49,2),0)</f>
        <v>495</v>
      </c>
      <c r="F49" s="20"/>
      <c r="G49" s="21"/>
      <c r="H49" s="21">
        <v>43</v>
      </c>
      <c r="I49" s="22">
        <f>IF(OR('Men''s Epée'!$A$3=1,'Men''s Epée'!$U$3=TRUE),IF(OR(H49&gt;=49,ISNUMBER(H49)=FALSE),0,VLOOKUP(H49,PointTable,I$3,TRUE)),0)</f>
        <v>225</v>
      </c>
      <c r="J49" s="21" t="s">
        <v>8</v>
      </c>
      <c r="K49" s="22">
        <f>IF(OR('Men''s Epée'!$A$3=1,'Men''s Epée'!$V$3=TRUE),IF(OR(J49&gt;=49,ISNUMBER(J49)=FALSE),0,VLOOKUP(J49,PointTable,K$3,TRUE)),0)</f>
        <v>0</v>
      </c>
      <c r="L49" s="21">
        <v>34</v>
      </c>
      <c r="M49" s="22">
        <f>IF(OR('Men''s Epée'!$A$3=1,'Men''s Epée'!$W$3=TRUE),IF(OR(L49&gt;=49,ISNUMBER(L49)=FALSE),0,VLOOKUP(L49,PointTable,M$3,TRUE)),0)</f>
        <v>270</v>
      </c>
      <c r="N49" s="21" t="s">
        <v>8</v>
      </c>
      <c r="O49" s="22">
        <f>IF(OR('Men''s Epée'!$A$3=1,'Men''s Epée'!$X$3=TRUE),IF(OR(N49&gt;=49,ISNUMBER(N49)=FALSE),0,VLOOKUP(N49,PointTable,O$3,TRUE)),0)</f>
        <v>0</v>
      </c>
      <c r="P49" s="23"/>
      <c r="Q49" s="23"/>
      <c r="R49" s="23"/>
      <c r="S49" s="24"/>
      <c r="U49" s="25">
        <f t="shared" si="29"/>
        <v>225</v>
      </c>
      <c r="V49" s="25">
        <f t="shared" si="30"/>
        <v>0</v>
      </c>
      <c r="W49" s="25">
        <f t="shared" si="31"/>
        <v>270</v>
      </c>
      <c r="X49" s="25">
        <f t="shared" si="32"/>
        <v>0</v>
      </c>
      <c r="Y49" s="25">
        <f>IF(OR('Men''s Epée'!$A$3=1,P49&gt;0),ABS(P49),0)</f>
        <v>0</v>
      </c>
      <c r="Z49" s="25">
        <f>IF(OR('Men''s Epée'!$A$3=1,Q49&gt;0),ABS(Q49),0)</f>
        <v>0</v>
      </c>
      <c r="AA49" s="25">
        <f>IF(OR('Men''s Epée'!$A$3=1,R49&gt;0),ABS(R49),0)</f>
        <v>0</v>
      </c>
      <c r="AB49" s="25">
        <f>IF(OR('Men''s Epée'!$A$3=1,S49&gt;0),ABS(S49),0)</f>
        <v>0</v>
      </c>
      <c r="AD49" s="12">
        <f>IF('Men''s Epée'!$U$3=TRUE,I49,0)</f>
        <v>0</v>
      </c>
      <c r="AE49" s="12">
        <f>IF('Men''s Epée'!$V$3=TRUE,K49,0)</f>
        <v>0</v>
      </c>
      <c r="AF49" s="12">
        <f>IF('Men''s Epée'!$W$3=TRUE,M49,0)</f>
        <v>0</v>
      </c>
      <c r="AG49" s="12">
        <f>IF('Men''s Epée'!$X$3=TRUE,O49,0)</f>
        <v>0</v>
      </c>
      <c r="AH49" s="26">
        <f t="shared" si="33"/>
        <v>0</v>
      </c>
      <c r="AI49" s="26">
        <f t="shared" si="34"/>
        <v>0</v>
      </c>
      <c r="AJ49" s="26">
        <f t="shared" si="35"/>
        <v>0</v>
      </c>
      <c r="AK49" s="26">
        <f t="shared" si="36"/>
        <v>0</v>
      </c>
      <c r="AL49" s="12">
        <f t="shared" si="37"/>
        <v>0</v>
      </c>
    </row>
    <row r="50" spans="1:38" ht="13.5">
      <c r="A50" s="16" t="str">
        <f t="shared" si="0"/>
        <v>46T</v>
      </c>
      <c r="B50" s="16" t="str">
        <f t="shared" si="28"/>
        <v>#</v>
      </c>
      <c r="C50" s="17" t="s">
        <v>146</v>
      </c>
      <c r="D50" s="18">
        <v>1981</v>
      </c>
      <c r="E50" s="19">
        <f>ROUND(F50+IF('Men''s Epée'!$A$3=1,G50,0)+LARGE($U50:$AB50,1)+LARGE($U50:$AB50,2),0)</f>
        <v>495</v>
      </c>
      <c r="F50" s="20"/>
      <c r="G50" s="21"/>
      <c r="H50" s="21" t="s">
        <v>8</v>
      </c>
      <c r="I50" s="22">
        <f>IF(OR('Men''s Epée'!$A$3=1,'Men''s Epée'!$U$3=TRUE),IF(OR(H50&gt;=49,ISNUMBER(H50)=FALSE),0,VLOOKUP(H50,PointTable,I$3,TRUE)),0)</f>
        <v>0</v>
      </c>
      <c r="J50" s="21">
        <v>15</v>
      </c>
      <c r="K50" s="22">
        <f>IF(OR('Men''s Epée'!$A$3=1,'Men''s Epée'!$V$3=TRUE),IF(OR(J50&gt;=49,ISNUMBER(J50)=FALSE),0,VLOOKUP(J50,PointTable,K$3,TRUE)),0)</f>
        <v>495</v>
      </c>
      <c r="L50" s="21" t="s">
        <v>8</v>
      </c>
      <c r="M50" s="22">
        <f>IF(OR('Men''s Epée'!$A$3=1,'Men''s Epée'!$W$3=TRUE),IF(OR(L50&gt;=49,ISNUMBER(L50)=FALSE),0,VLOOKUP(L50,PointTable,M$3,TRUE)),0)</f>
        <v>0</v>
      </c>
      <c r="N50" s="21" t="s">
        <v>8</v>
      </c>
      <c r="O50" s="22">
        <f>IF(OR('Men''s Epée'!$A$3=1,'Men''s Epée'!$X$3=TRUE),IF(OR(N50&gt;=49,ISNUMBER(N50)=FALSE),0,VLOOKUP(N50,PointTable,O$3,TRUE)),0)</f>
        <v>0</v>
      </c>
      <c r="P50" s="23"/>
      <c r="Q50" s="23"/>
      <c r="R50" s="23"/>
      <c r="S50" s="24"/>
      <c r="U50" s="25">
        <f t="shared" si="29"/>
        <v>0</v>
      </c>
      <c r="V50" s="25">
        <f t="shared" si="30"/>
        <v>495</v>
      </c>
      <c r="W50" s="25">
        <f t="shared" si="31"/>
        <v>0</v>
      </c>
      <c r="X50" s="25">
        <f t="shared" si="32"/>
        <v>0</v>
      </c>
      <c r="Y50" s="25">
        <f>IF(OR('Men''s Epée'!$A$3=1,P50&gt;0),ABS(P50),0)</f>
        <v>0</v>
      </c>
      <c r="Z50" s="25">
        <f>IF(OR('Men''s Epée'!$A$3=1,Q50&gt;0),ABS(Q50),0)</f>
        <v>0</v>
      </c>
      <c r="AA50" s="25">
        <f>IF(OR('Men''s Epée'!$A$3=1,R50&gt;0),ABS(R50),0)</f>
        <v>0</v>
      </c>
      <c r="AB50" s="25">
        <f>IF(OR('Men''s Epée'!$A$3=1,S50&gt;0),ABS(S50),0)</f>
        <v>0</v>
      </c>
      <c r="AD50" s="12">
        <f>IF('Men''s Epée'!$U$3=TRUE,I50,0)</f>
        <v>0</v>
      </c>
      <c r="AE50" s="12">
        <f>IF('Men''s Epée'!$V$3=TRUE,K50,0)</f>
        <v>0</v>
      </c>
      <c r="AF50" s="12">
        <f>IF('Men''s Epée'!$W$3=TRUE,M50,0)</f>
        <v>0</v>
      </c>
      <c r="AG50" s="12">
        <f>IF('Men''s Epée'!$X$3=TRUE,O50,0)</f>
        <v>0</v>
      </c>
      <c r="AH50" s="26">
        <f t="shared" si="33"/>
        <v>0</v>
      </c>
      <c r="AI50" s="26">
        <f t="shared" si="34"/>
        <v>0</v>
      </c>
      <c r="AJ50" s="26">
        <f t="shared" si="35"/>
        <v>0</v>
      </c>
      <c r="AK50" s="26">
        <f t="shared" si="36"/>
        <v>0</v>
      </c>
      <c r="AL50" s="12">
        <f t="shared" si="37"/>
        <v>0</v>
      </c>
    </row>
    <row r="51" spans="1:38" ht="13.5">
      <c r="A51" s="16" t="str">
        <f t="shared" si="0"/>
        <v>48</v>
      </c>
      <c r="B51" s="16">
        <f t="shared" si="28"/>
      </c>
      <c r="C51" s="17" t="s">
        <v>106</v>
      </c>
      <c r="D51" s="18">
        <v>1977</v>
      </c>
      <c r="E51" s="19">
        <f>ROUND(F51+IF('Men''s Epée'!$A$3=1,G51,0)+LARGE($U51:$AB51,1)+LARGE($U51:$AB51,2),0)</f>
        <v>480</v>
      </c>
      <c r="F51" s="20"/>
      <c r="G51" s="21"/>
      <c r="H51" s="21" t="s">
        <v>8</v>
      </c>
      <c r="I51" s="22">
        <f>IF(OR('Men''s Epée'!$A$3=1,'Men''s Epée'!$U$3=TRUE),IF(OR(H51&gt;=49,ISNUMBER(H51)=FALSE),0,VLOOKUP(H51,PointTable,I$3,TRUE)),0)</f>
        <v>0</v>
      </c>
      <c r="J51" s="21">
        <v>16</v>
      </c>
      <c r="K51" s="22">
        <f>IF(OR('Men''s Epée'!$A$3=1,'Men''s Epée'!$V$3=TRUE),IF(OR(J51&gt;=49,ISNUMBER(J51)=FALSE),0,VLOOKUP(J51,PointTable,K$3,TRUE)),0)</f>
        <v>480</v>
      </c>
      <c r="L51" s="21" t="s">
        <v>8</v>
      </c>
      <c r="M51" s="22">
        <f>IF(OR('Men''s Epée'!$A$3=1,'Men''s Epée'!$W$3=TRUE),IF(OR(L51&gt;=49,ISNUMBER(L51)=FALSE),0,VLOOKUP(L51,PointTable,M$3,TRUE)),0)</f>
        <v>0</v>
      </c>
      <c r="N51" s="21" t="s">
        <v>8</v>
      </c>
      <c r="O51" s="22">
        <f>IF(OR('Men''s Epée'!$A$3=1,'Men''s Epée'!$X$3=TRUE),IF(OR(N51&gt;=49,ISNUMBER(N51)=FALSE),0,VLOOKUP(N51,PointTable,O$3,TRUE)),0)</f>
        <v>0</v>
      </c>
      <c r="P51" s="23"/>
      <c r="Q51" s="23"/>
      <c r="R51" s="23"/>
      <c r="S51" s="24"/>
      <c r="U51" s="25">
        <f t="shared" si="29"/>
        <v>0</v>
      </c>
      <c r="V51" s="25">
        <f t="shared" si="30"/>
        <v>480</v>
      </c>
      <c r="W51" s="25">
        <f t="shared" si="31"/>
        <v>0</v>
      </c>
      <c r="X51" s="25">
        <f t="shared" si="32"/>
        <v>0</v>
      </c>
      <c r="Y51" s="25">
        <f>IF(OR('Men''s Epée'!$A$3=1,P51&gt;0),ABS(P51),0)</f>
        <v>0</v>
      </c>
      <c r="Z51" s="25">
        <f>IF(OR('Men''s Epée'!$A$3=1,Q51&gt;0),ABS(Q51),0)</f>
        <v>0</v>
      </c>
      <c r="AA51" s="25">
        <f>IF(OR('Men''s Epée'!$A$3=1,R51&gt;0),ABS(R51),0)</f>
        <v>0</v>
      </c>
      <c r="AB51" s="25">
        <f>IF(OR('Men''s Epée'!$A$3=1,S51&gt;0),ABS(S51),0)</f>
        <v>0</v>
      </c>
      <c r="AD51" s="12">
        <f>IF('Men''s Epée'!$U$3=TRUE,I51,0)</f>
        <v>0</v>
      </c>
      <c r="AE51" s="12">
        <f>IF('Men''s Epée'!$V$3=TRUE,K51,0)</f>
        <v>0</v>
      </c>
      <c r="AF51" s="12">
        <f>IF('Men''s Epée'!$W$3=TRUE,M51,0)</f>
        <v>0</v>
      </c>
      <c r="AG51" s="12">
        <f>IF('Men''s Epée'!$X$3=TRUE,O51,0)</f>
        <v>0</v>
      </c>
      <c r="AH51" s="26">
        <f t="shared" si="33"/>
        <v>0</v>
      </c>
      <c r="AI51" s="26">
        <f t="shared" si="34"/>
        <v>0</v>
      </c>
      <c r="AJ51" s="26">
        <f t="shared" si="35"/>
        <v>0</v>
      </c>
      <c r="AK51" s="26">
        <f t="shared" si="36"/>
        <v>0</v>
      </c>
      <c r="AL51" s="12">
        <f t="shared" si="37"/>
        <v>0</v>
      </c>
    </row>
    <row r="52" spans="1:38" ht="13.5">
      <c r="A52" s="16" t="str">
        <f t="shared" si="0"/>
        <v>49</v>
      </c>
      <c r="B52" s="16">
        <f t="shared" si="28"/>
      </c>
      <c r="C52" s="17" t="s">
        <v>135</v>
      </c>
      <c r="D52" s="18">
        <v>1967</v>
      </c>
      <c r="E52" s="19">
        <f>ROUND(F52+IF('Men''s Epée'!$A$3=1,G52,0)+LARGE($U52:$AB52,1)+LARGE($U52:$AB52,2),0)</f>
        <v>470</v>
      </c>
      <c r="F52" s="20"/>
      <c r="G52" s="21"/>
      <c r="H52" s="21" t="s">
        <v>8</v>
      </c>
      <c r="I52" s="22">
        <f>IF(OR('Men''s Epée'!$A$3=1,'Men''s Epée'!$U$3=TRUE),IF(OR(H52&gt;=49,ISNUMBER(H52)=FALSE),0,VLOOKUP(H52,PointTable,I$3,TRUE)),0)</f>
        <v>0</v>
      </c>
      <c r="J52" s="21">
        <v>46</v>
      </c>
      <c r="K52" s="22">
        <f>IF(OR('Men''s Epée'!$A$3=1,'Men''s Epée'!$V$3=TRUE),IF(OR(J52&gt;=49,ISNUMBER(J52)=FALSE),0,VLOOKUP(J52,PointTable,K$3,TRUE)),0)</f>
        <v>210</v>
      </c>
      <c r="L52" s="21">
        <v>36</v>
      </c>
      <c r="M52" s="22">
        <f>IF(OR('Men''s Epée'!$A$3=1,'Men''s Epée'!$W$3=TRUE),IF(OR(L52&gt;=49,ISNUMBER(L52)=FALSE),0,VLOOKUP(L52,PointTable,M$3,TRUE)),0)</f>
        <v>260</v>
      </c>
      <c r="N52" s="21" t="s">
        <v>8</v>
      </c>
      <c r="O52" s="22">
        <f>IF(OR('Men''s Epée'!$A$3=1,'Men''s Epée'!$X$3=TRUE),IF(OR(N52&gt;=49,ISNUMBER(N52)=FALSE),0,VLOOKUP(N52,PointTable,O$3,TRUE)),0)</f>
        <v>0</v>
      </c>
      <c r="P52" s="23"/>
      <c r="Q52" s="23"/>
      <c r="R52" s="23"/>
      <c r="S52" s="24"/>
      <c r="U52" s="25">
        <f t="shared" si="29"/>
        <v>0</v>
      </c>
      <c r="V52" s="25">
        <f t="shared" si="30"/>
        <v>210</v>
      </c>
      <c r="W52" s="25">
        <f t="shared" si="31"/>
        <v>260</v>
      </c>
      <c r="X52" s="25">
        <f t="shared" si="32"/>
        <v>0</v>
      </c>
      <c r="Y52" s="25">
        <f>IF(OR('Men''s Epée'!$A$3=1,P52&gt;0),ABS(P52),0)</f>
        <v>0</v>
      </c>
      <c r="Z52" s="25">
        <f>IF(OR('Men''s Epée'!$A$3=1,Q52&gt;0),ABS(Q52),0)</f>
        <v>0</v>
      </c>
      <c r="AA52" s="25">
        <f>IF(OR('Men''s Epée'!$A$3=1,R52&gt;0),ABS(R52),0)</f>
        <v>0</v>
      </c>
      <c r="AB52" s="25">
        <f>IF(OR('Men''s Epée'!$A$3=1,S52&gt;0),ABS(S52),0)</f>
        <v>0</v>
      </c>
      <c r="AD52" s="12">
        <f>IF('Men''s Epée'!$U$3=TRUE,I52,0)</f>
        <v>0</v>
      </c>
      <c r="AE52" s="12">
        <f>IF('Men''s Epée'!$V$3=TRUE,K52,0)</f>
        <v>0</v>
      </c>
      <c r="AF52" s="12">
        <f>IF('Men''s Epée'!$W$3=TRUE,M52,0)</f>
        <v>0</v>
      </c>
      <c r="AG52" s="12">
        <f>IF('Men''s Epée'!$X$3=TRUE,O52,0)</f>
        <v>0</v>
      </c>
      <c r="AH52" s="26">
        <f t="shared" si="33"/>
        <v>0</v>
      </c>
      <c r="AI52" s="26">
        <f t="shared" si="34"/>
        <v>0</v>
      </c>
      <c r="AJ52" s="26">
        <f t="shared" si="35"/>
        <v>0</v>
      </c>
      <c r="AK52" s="26">
        <f t="shared" si="36"/>
        <v>0</v>
      </c>
      <c r="AL52" s="12">
        <f t="shared" si="37"/>
        <v>0</v>
      </c>
    </row>
    <row r="53" spans="1:38" ht="13.5">
      <c r="A53" s="16" t="str">
        <f t="shared" si="0"/>
        <v>50</v>
      </c>
      <c r="B53" s="16" t="str">
        <f t="shared" si="28"/>
        <v>#</v>
      </c>
      <c r="C53" s="17" t="s">
        <v>143</v>
      </c>
      <c r="D53" s="18">
        <v>1981</v>
      </c>
      <c r="E53" s="19">
        <f>ROUND(F53+IF('Men''s Epée'!$A$3=1,G53,0)+LARGE($U53:$AB53,1)+LARGE($U53:$AB53,2),0)</f>
        <v>463</v>
      </c>
      <c r="F53" s="20"/>
      <c r="G53" s="21"/>
      <c r="H53" s="21">
        <v>44</v>
      </c>
      <c r="I53" s="22">
        <f>IF(OR('Men''s Epée'!$A$3=1,'Men''s Epée'!$U$3=TRUE),IF(OR(H53&gt;=49,ISNUMBER(H53)=FALSE),0,VLOOKUP(H53,PointTable,I$3,TRUE)),0)</f>
        <v>220</v>
      </c>
      <c r="J53" s="21">
        <v>39.5</v>
      </c>
      <c r="K53" s="22">
        <f>IF(OR('Men''s Epée'!$A$3=1,'Men''s Epée'!$V$3=TRUE),IF(OR(J53&gt;=49,ISNUMBER(J53)=FALSE),0,VLOOKUP(J53,PointTable,K$3,TRUE)),0)</f>
        <v>242.5</v>
      </c>
      <c r="L53" s="21" t="s">
        <v>8</v>
      </c>
      <c r="M53" s="22">
        <f>IF(OR('Men''s Epée'!$A$3=1,'Men''s Epée'!$W$3=TRUE),IF(OR(L53&gt;=49,ISNUMBER(L53)=FALSE),0,VLOOKUP(L53,PointTable,M$3,TRUE)),0)</f>
        <v>0</v>
      </c>
      <c r="N53" s="21" t="s">
        <v>8</v>
      </c>
      <c r="O53" s="22">
        <f>IF(OR('Men''s Epée'!$A$3=1,'Men''s Epée'!$X$3=TRUE),IF(OR(N53&gt;=49,ISNUMBER(N53)=FALSE),0,VLOOKUP(N53,PointTable,O$3,TRUE)),0)</f>
        <v>0</v>
      </c>
      <c r="P53" s="23"/>
      <c r="Q53" s="23"/>
      <c r="R53" s="23"/>
      <c r="S53" s="24"/>
      <c r="U53" s="25">
        <f t="shared" si="29"/>
        <v>220</v>
      </c>
      <c r="V53" s="25">
        <f t="shared" si="30"/>
        <v>242.5</v>
      </c>
      <c r="W53" s="25">
        <f t="shared" si="31"/>
        <v>0</v>
      </c>
      <c r="X53" s="25">
        <f t="shared" si="32"/>
        <v>0</v>
      </c>
      <c r="Y53" s="25">
        <f>IF(OR('Men''s Epée'!$A$3=1,P53&gt;0),ABS(P53),0)</f>
        <v>0</v>
      </c>
      <c r="Z53" s="25">
        <f>IF(OR('Men''s Epée'!$A$3=1,Q53&gt;0),ABS(Q53),0)</f>
        <v>0</v>
      </c>
      <c r="AA53" s="25">
        <f>IF(OR('Men''s Epée'!$A$3=1,R53&gt;0),ABS(R53),0)</f>
        <v>0</v>
      </c>
      <c r="AB53" s="25">
        <f>IF(OR('Men''s Epée'!$A$3=1,S53&gt;0),ABS(S53),0)</f>
        <v>0</v>
      </c>
      <c r="AD53" s="12">
        <f>IF('Men''s Epée'!$U$3=TRUE,I53,0)</f>
        <v>0</v>
      </c>
      <c r="AE53" s="12">
        <f>IF('Men''s Epée'!$V$3=TRUE,K53,0)</f>
        <v>0</v>
      </c>
      <c r="AF53" s="12">
        <f>IF('Men''s Epée'!$W$3=TRUE,M53,0)</f>
        <v>0</v>
      </c>
      <c r="AG53" s="12">
        <f>IF('Men''s Epée'!$X$3=TRUE,O53,0)</f>
        <v>0</v>
      </c>
      <c r="AH53" s="26">
        <f t="shared" si="33"/>
        <v>0</v>
      </c>
      <c r="AI53" s="26">
        <f t="shared" si="34"/>
        <v>0</v>
      </c>
      <c r="AJ53" s="26">
        <f t="shared" si="35"/>
        <v>0</v>
      </c>
      <c r="AK53" s="26">
        <f t="shared" si="36"/>
        <v>0</v>
      </c>
      <c r="AL53" s="12">
        <f t="shared" si="37"/>
        <v>0</v>
      </c>
    </row>
    <row r="54" spans="1:38" ht="13.5">
      <c r="A54" s="16" t="str">
        <f t="shared" si="0"/>
        <v>51</v>
      </c>
      <c r="B54" s="16">
        <f t="shared" si="28"/>
      </c>
      <c r="C54" s="17" t="s">
        <v>353</v>
      </c>
      <c r="D54" s="18">
        <v>1980</v>
      </c>
      <c r="E54" s="19">
        <f>ROUND(F54+IF('Men''s Epée'!$A$3=1,G54,0)+LARGE($U54:$AB54,1)+LARGE($U54:$AB54,2),0)</f>
        <v>290</v>
      </c>
      <c r="F54" s="20"/>
      <c r="G54" s="21"/>
      <c r="H54" s="21" t="s">
        <v>8</v>
      </c>
      <c r="I54" s="22">
        <f>IF(OR('Men''s Epée'!$A$3=1,'Men''s Epée'!$U$3=TRUE),IF(OR(H54&gt;=49,ISNUMBER(H54)=FALSE),0,VLOOKUP(H54,PointTable,I$3,TRUE)),0)</f>
        <v>0</v>
      </c>
      <c r="J54" s="21">
        <v>30</v>
      </c>
      <c r="K54" s="22">
        <f>IF(OR('Men''s Epée'!$A$3=1,'Men''s Epée'!$V$3=TRUE),IF(OR(J54&gt;=49,ISNUMBER(J54)=FALSE),0,VLOOKUP(J54,PointTable,K$3,TRUE)),0)</f>
        <v>290</v>
      </c>
      <c r="L54" s="21" t="s">
        <v>8</v>
      </c>
      <c r="M54" s="22">
        <f>IF(OR('Men''s Epée'!$A$3=1,'Men''s Epée'!$W$3=TRUE),IF(OR(L54&gt;=49,ISNUMBER(L54)=FALSE),0,VLOOKUP(L54,PointTable,M$3,TRUE)),0)</f>
        <v>0</v>
      </c>
      <c r="N54" s="21" t="s">
        <v>8</v>
      </c>
      <c r="O54" s="22">
        <f>IF(OR('Men''s Epée'!$A$3=1,'Men''s Epée'!$X$3=TRUE),IF(OR(N54&gt;=49,ISNUMBER(N54)=FALSE),0,VLOOKUP(N54,PointTable,O$3,TRUE)),0)</f>
        <v>0</v>
      </c>
      <c r="P54" s="23"/>
      <c r="Q54" s="23"/>
      <c r="R54" s="23"/>
      <c r="S54" s="24"/>
      <c r="U54" s="25">
        <f t="shared" si="29"/>
        <v>0</v>
      </c>
      <c r="V54" s="25">
        <f t="shared" si="30"/>
        <v>290</v>
      </c>
      <c r="W54" s="25">
        <f t="shared" si="31"/>
        <v>0</v>
      </c>
      <c r="X54" s="25">
        <f t="shared" si="32"/>
        <v>0</v>
      </c>
      <c r="Y54" s="25">
        <f>IF(OR('Men''s Epée'!$A$3=1,P54&gt;0),ABS(P54),0)</f>
        <v>0</v>
      </c>
      <c r="Z54" s="25">
        <f>IF(OR('Men''s Epée'!$A$3=1,Q54&gt;0),ABS(Q54),0)</f>
        <v>0</v>
      </c>
      <c r="AA54" s="25">
        <f>IF(OR('Men''s Epée'!$A$3=1,R54&gt;0),ABS(R54),0)</f>
        <v>0</v>
      </c>
      <c r="AB54" s="25">
        <f>IF(OR('Men''s Epée'!$A$3=1,S54&gt;0),ABS(S54),0)</f>
        <v>0</v>
      </c>
      <c r="AD54" s="12">
        <f>IF('Men''s Epée'!$U$3=TRUE,I54,0)</f>
        <v>0</v>
      </c>
      <c r="AE54" s="12">
        <f>IF('Men''s Epée'!$V$3=TRUE,K54,0)</f>
        <v>0</v>
      </c>
      <c r="AF54" s="12">
        <f>IF('Men''s Epée'!$W$3=TRUE,M54,0)</f>
        <v>0</v>
      </c>
      <c r="AG54" s="12">
        <f>IF('Men''s Epée'!$X$3=TRUE,O54,0)</f>
        <v>0</v>
      </c>
      <c r="AH54" s="26">
        <f t="shared" si="33"/>
        <v>0</v>
      </c>
      <c r="AI54" s="26">
        <f t="shared" si="34"/>
        <v>0</v>
      </c>
      <c r="AJ54" s="26">
        <f t="shared" si="35"/>
        <v>0</v>
      </c>
      <c r="AK54" s="26">
        <f t="shared" si="36"/>
        <v>0</v>
      </c>
      <c r="AL54" s="12">
        <f t="shared" si="37"/>
        <v>0</v>
      </c>
    </row>
    <row r="55" spans="1:38" ht="13.5">
      <c r="A55" s="16" t="str">
        <f t="shared" si="0"/>
        <v>52</v>
      </c>
      <c r="B55" s="16">
        <f t="shared" si="28"/>
      </c>
      <c r="C55" s="17" t="s">
        <v>276</v>
      </c>
      <c r="D55" s="18">
        <v>1980</v>
      </c>
      <c r="E55" s="19">
        <f>ROUND(F55+IF('Men''s Epée'!$A$3=1,G55,0)+LARGE($U55:$AB55,1)+LARGE($U55:$AB55,2),0)</f>
        <v>280</v>
      </c>
      <c r="F55" s="20"/>
      <c r="G55" s="21"/>
      <c r="H55" s="21">
        <v>32</v>
      </c>
      <c r="I55" s="22">
        <f>IF(OR('Men''s Epée'!$A$3=1,'Men''s Epée'!$U$3=TRUE),IF(OR(H55&gt;=49,ISNUMBER(H55)=FALSE),0,VLOOKUP(H55,PointTable,I$3,TRUE)),0)</f>
        <v>280</v>
      </c>
      <c r="J55" s="21" t="s">
        <v>8</v>
      </c>
      <c r="K55" s="22">
        <f>IF(OR('Men''s Epée'!$A$3=1,'Men''s Epée'!$V$3=TRUE),IF(OR(J55&gt;=49,ISNUMBER(J55)=FALSE),0,VLOOKUP(J55,PointTable,K$3,TRUE)),0)</f>
        <v>0</v>
      </c>
      <c r="L55" s="21" t="s">
        <v>8</v>
      </c>
      <c r="M55" s="22">
        <f>IF(OR('Men''s Epée'!$A$3=1,'Men''s Epée'!$W$3=TRUE),IF(OR(L55&gt;=49,ISNUMBER(L55)=FALSE),0,VLOOKUP(L55,PointTable,M$3,TRUE)),0)</f>
        <v>0</v>
      </c>
      <c r="N55" s="21" t="s">
        <v>8</v>
      </c>
      <c r="O55" s="22">
        <f>IF(OR('Men''s Epée'!$A$3=1,'Men''s Epée'!$X$3=TRUE),IF(OR(N55&gt;=49,ISNUMBER(N55)=FALSE),0,VLOOKUP(N55,PointTable,O$3,TRUE)),0)</f>
        <v>0</v>
      </c>
      <c r="P55" s="23"/>
      <c r="Q55" s="23"/>
      <c r="R55" s="23"/>
      <c r="S55" s="24"/>
      <c r="U55" s="25">
        <f t="shared" si="29"/>
        <v>280</v>
      </c>
      <c r="V55" s="25">
        <f t="shared" si="30"/>
        <v>0</v>
      </c>
      <c r="W55" s="25">
        <f t="shared" si="31"/>
        <v>0</v>
      </c>
      <c r="X55" s="25">
        <f t="shared" si="32"/>
        <v>0</v>
      </c>
      <c r="Y55" s="25">
        <f>IF(OR('Men''s Epée'!$A$3=1,P55&gt;0),ABS(P55),0)</f>
        <v>0</v>
      </c>
      <c r="Z55" s="25">
        <f>IF(OR('Men''s Epée'!$A$3=1,Q55&gt;0),ABS(Q55),0)</f>
        <v>0</v>
      </c>
      <c r="AA55" s="25">
        <f>IF(OR('Men''s Epée'!$A$3=1,R55&gt;0),ABS(R55),0)</f>
        <v>0</v>
      </c>
      <c r="AB55" s="25">
        <f>IF(OR('Men''s Epée'!$A$3=1,S55&gt;0),ABS(S55),0)</f>
        <v>0</v>
      </c>
      <c r="AD55" s="12">
        <f>IF('Men''s Epée'!$U$3=TRUE,I55,0)</f>
        <v>0</v>
      </c>
      <c r="AE55" s="12">
        <f>IF('Men''s Epée'!$V$3=TRUE,K55,0)</f>
        <v>0</v>
      </c>
      <c r="AF55" s="12">
        <f>IF('Men''s Epée'!$W$3=TRUE,M55,0)</f>
        <v>0</v>
      </c>
      <c r="AG55" s="12">
        <f>IF('Men''s Epée'!$X$3=TRUE,O55,0)</f>
        <v>0</v>
      </c>
      <c r="AH55" s="26">
        <f t="shared" si="33"/>
        <v>0</v>
      </c>
      <c r="AI55" s="26">
        <f t="shared" si="34"/>
        <v>0</v>
      </c>
      <c r="AJ55" s="26">
        <f t="shared" si="35"/>
        <v>0</v>
      </c>
      <c r="AK55" s="26">
        <f t="shared" si="36"/>
        <v>0</v>
      </c>
      <c r="AL55" s="12">
        <f t="shared" si="37"/>
        <v>0</v>
      </c>
    </row>
    <row r="56" spans="1:38" ht="13.5">
      <c r="A56" s="16" t="str">
        <f t="shared" si="0"/>
        <v>53</v>
      </c>
      <c r="B56" s="16">
        <f t="shared" si="28"/>
      </c>
      <c r="C56" s="17" t="s">
        <v>460</v>
      </c>
      <c r="D56" s="18">
        <v>1963</v>
      </c>
      <c r="E56" s="19">
        <f>ROUND(F56+IF('Men''s Epée'!$A$3=1,G56,0)+LARGE($U56:$AB56,1)+LARGE($U56:$AB56,2),0)</f>
        <v>279</v>
      </c>
      <c r="F56" s="20"/>
      <c r="G56" s="21"/>
      <c r="H56" s="21" t="s">
        <v>8</v>
      </c>
      <c r="I56" s="22">
        <f>IF(OR('Men''s Epée'!$A$3=1,'Men''s Epée'!$U$3=TRUE),IF(OR(H56&gt;=49,ISNUMBER(H56)=FALSE),0,VLOOKUP(H56,PointTable,I$3,TRUE)),0)</f>
        <v>0</v>
      </c>
      <c r="J56" s="21" t="s">
        <v>8</v>
      </c>
      <c r="K56" s="22">
        <f>IF(OR('Men''s Epée'!$A$3=1,'Men''s Epée'!$V$3=TRUE),IF(OR(J56&gt;=49,ISNUMBER(J56)=FALSE),0,VLOOKUP(J56,PointTable,K$3,TRUE)),0)</f>
        <v>0</v>
      </c>
      <c r="L56" s="21" t="s">
        <v>8</v>
      </c>
      <c r="M56" s="22">
        <f>IF(OR('Men''s Epée'!$A$3=1,'Men''s Epée'!$W$3=TRUE),IF(OR(L56&gt;=49,ISNUMBER(L56)=FALSE),0,VLOOKUP(L56,PointTable,M$3,TRUE)),0)</f>
        <v>0</v>
      </c>
      <c r="N56" s="21">
        <v>30</v>
      </c>
      <c r="O56" s="22">
        <f>IF(OR('Men''s Epée'!$A$3=1,'Men''s Epée'!$X$3=TRUE),IF(OR(N56&gt;=49,ISNUMBER(N56)=FALSE),0,VLOOKUP(N56,PointTable,O$3,TRUE)),0)</f>
        <v>279</v>
      </c>
      <c r="P56" s="23"/>
      <c r="Q56" s="23"/>
      <c r="R56" s="23"/>
      <c r="S56" s="24"/>
      <c r="U56" s="25">
        <f t="shared" si="29"/>
        <v>0</v>
      </c>
      <c r="V56" s="25">
        <f t="shared" si="30"/>
        <v>0</v>
      </c>
      <c r="W56" s="25">
        <f t="shared" si="31"/>
        <v>0</v>
      </c>
      <c r="X56" s="25">
        <f t="shared" si="32"/>
        <v>279</v>
      </c>
      <c r="Y56" s="25">
        <f>IF(OR('Men''s Epée'!$A$3=1,P56&gt;0),ABS(P56),0)</f>
        <v>0</v>
      </c>
      <c r="Z56" s="25">
        <f>IF(OR('Men''s Epée'!$A$3=1,Q56&gt;0),ABS(Q56),0)</f>
        <v>0</v>
      </c>
      <c r="AA56" s="25">
        <f>IF(OR('Men''s Epée'!$A$3=1,R56&gt;0),ABS(R56),0)</f>
        <v>0</v>
      </c>
      <c r="AB56" s="25">
        <f>IF(OR('Men''s Epée'!$A$3=1,S56&gt;0),ABS(S56),0)</f>
        <v>0</v>
      </c>
      <c r="AD56" s="12">
        <f>IF('Men''s Epée'!$U$3=TRUE,I56,0)</f>
        <v>0</v>
      </c>
      <c r="AE56" s="12">
        <f>IF('Men''s Epée'!$V$3=TRUE,K56,0)</f>
        <v>0</v>
      </c>
      <c r="AF56" s="12">
        <f>IF('Men''s Epée'!$W$3=TRUE,M56,0)</f>
        <v>0</v>
      </c>
      <c r="AG56" s="12">
        <f>IF('Men''s Epée'!$X$3=TRUE,O56,0)</f>
        <v>0</v>
      </c>
      <c r="AH56" s="26">
        <f t="shared" si="33"/>
        <v>0</v>
      </c>
      <c r="AI56" s="26">
        <f t="shared" si="34"/>
        <v>0</v>
      </c>
      <c r="AJ56" s="26">
        <f t="shared" si="35"/>
        <v>0</v>
      </c>
      <c r="AK56" s="26">
        <f t="shared" si="36"/>
        <v>0</v>
      </c>
      <c r="AL56" s="12">
        <f t="shared" si="37"/>
        <v>0</v>
      </c>
    </row>
    <row r="57" spans="1:38" ht="13.5">
      <c r="A57" s="16" t="str">
        <f t="shared" si="0"/>
        <v>54T</v>
      </c>
      <c r="B57" s="16" t="str">
        <f t="shared" si="28"/>
        <v>#</v>
      </c>
      <c r="C57" s="17" t="s">
        <v>494</v>
      </c>
      <c r="D57" s="18">
        <v>1982</v>
      </c>
      <c r="E57" s="19">
        <f>ROUND(F57+IF('Men''s Epée'!$A$3=1,G57,0)+LARGE($U57:$AB57,1)+LARGE($U57:$AB57,2),0)</f>
        <v>275</v>
      </c>
      <c r="F57" s="20"/>
      <c r="G57" s="21"/>
      <c r="H57" s="21" t="s">
        <v>8</v>
      </c>
      <c r="I57" s="22">
        <f>IF(OR('Men''s Epée'!$A$3=1,'Men''s Epée'!$U$3=TRUE),IF(OR(H57&gt;=49,ISNUMBER(H57)=FALSE),0,VLOOKUP(H57,PointTable,I$3,TRUE)),0)</f>
        <v>0</v>
      </c>
      <c r="J57" s="21">
        <v>33</v>
      </c>
      <c r="K57" s="22">
        <f>IF(OR('Men''s Epée'!$A$3=1,'Men''s Epée'!$V$3=TRUE),IF(OR(J57&gt;=49,ISNUMBER(J57)=FALSE),0,VLOOKUP(J57,PointTable,K$3,TRUE)),0)</f>
        <v>275</v>
      </c>
      <c r="L57" s="21" t="s">
        <v>8</v>
      </c>
      <c r="M57" s="22">
        <f>IF(OR('Men''s Epée'!$A$3=1,'Men''s Epée'!$W$3=TRUE),IF(OR(L57&gt;=49,ISNUMBER(L57)=FALSE),0,VLOOKUP(L57,PointTable,M$3,TRUE)),0)</f>
        <v>0</v>
      </c>
      <c r="N57" s="21" t="s">
        <v>8</v>
      </c>
      <c r="O57" s="22">
        <f>IF(OR('Men''s Epée'!$A$3=1,'Men''s Epée'!$X$3=TRUE),IF(OR(N57&gt;=49,ISNUMBER(N57)=FALSE),0,VLOOKUP(N57,PointTable,O$3,TRUE)),0)</f>
        <v>0</v>
      </c>
      <c r="P57" s="23"/>
      <c r="Q57" s="23"/>
      <c r="R57" s="23"/>
      <c r="S57" s="24"/>
      <c r="U57" s="25">
        <f t="shared" si="29"/>
        <v>0</v>
      </c>
      <c r="V57" s="25">
        <f t="shared" si="30"/>
        <v>275</v>
      </c>
      <c r="W57" s="25">
        <f t="shared" si="31"/>
        <v>0</v>
      </c>
      <c r="X57" s="25">
        <f t="shared" si="32"/>
        <v>0</v>
      </c>
      <c r="Y57" s="25">
        <f>IF(OR('Men''s Epée'!$A$3=1,P57&gt;0),ABS(P57),0)</f>
        <v>0</v>
      </c>
      <c r="Z57" s="25">
        <f>IF(OR('Men''s Epée'!$A$3=1,Q57&gt;0),ABS(Q57),0)</f>
        <v>0</v>
      </c>
      <c r="AA57" s="25">
        <f>IF(OR('Men''s Epée'!$A$3=1,R57&gt;0),ABS(R57),0)</f>
        <v>0</v>
      </c>
      <c r="AB57" s="25">
        <f>IF(OR('Men''s Epée'!$A$3=1,S57&gt;0),ABS(S57),0)</f>
        <v>0</v>
      </c>
      <c r="AD57" s="12">
        <f>IF('Men''s Epée'!$U$3=TRUE,I57,0)</f>
        <v>0</v>
      </c>
      <c r="AE57" s="12">
        <f>IF('Men''s Epée'!$V$3=TRUE,K57,0)</f>
        <v>0</v>
      </c>
      <c r="AF57" s="12">
        <f>IF('Men''s Epée'!$W$3=TRUE,M57,0)</f>
        <v>0</v>
      </c>
      <c r="AG57" s="12">
        <f>IF('Men''s Epée'!$X$3=TRUE,O57,0)</f>
        <v>0</v>
      </c>
      <c r="AH57" s="26">
        <f t="shared" si="33"/>
        <v>0</v>
      </c>
      <c r="AI57" s="26">
        <f t="shared" si="34"/>
        <v>0</v>
      </c>
      <c r="AJ57" s="26">
        <f t="shared" si="35"/>
        <v>0</v>
      </c>
      <c r="AK57" s="26">
        <f t="shared" si="36"/>
        <v>0</v>
      </c>
      <c r="AL57" s="12">
        <f t="shared" si="37"/>
        <v>0</v>
      </c>
    </row>
    <row r="58" spans="1:38" ht="13.5">
      <c r="A58" s="16" t="str">
        <f t="shared" si="0"/>
        <v>54T</v>
      </c>
      <c r="B58" s="16">
        <f t="shared" si="28"/>
      </c>
      <c r="C58" s="17" t="s">
        <v>277</v>
      </c>
      <c r="D58" s="18">
        <v>1970</v>
      </c>
      <c r="E58" s="19">
        <f>ROUND(F58+IF('Men''s Epée'!$A$3=1,G58,0)+LARGE($U58:$AB58,1)+LARGE($U58:$AB58,2),0)</f>
        <v>275</v>
      </c>
      <c r="F58" s="20"/>
      <c r="G58" s="21"/>
      <c r="H58" s="21">
        <v>33</v>
      </c>
      <c r="I58" s="22">
        <f>IF(OR('Men''s Epée'!$A$3=1,'Men''s Epée'!$U$3=TRUE),IF(OR(H58&gt;=49,ISNUMBER(H58)=FALSE),0,VLOOKUP(H58,PointTable,I$3,TRUE)),0)</f>
        <v>275</v>
      </c>
      <c r="J58" s="21" t="s">
        <v>8</v>
      </c>
      <c r="K58" s="22">
        <f>IF(OR('Men''s Epée'!$A$3=1,'Men''s Epée'!$V$3=TRUE),IF(OR(J58&gt;=49,ISNUMBER(J58)=FALSE),0,VLOOKUP(J58,PointTable,K$3,TRUE)),0)</f>
        <v>0</v>
      </c>
      <c r="L58" s="21" t="s">
        <v>8</v>
      </c>
      <c r="M58" s="22">
        <f>IF(OR('Men''s Epée'!$A$3=1,'Men''s Epée'!$W$3=TRUE),IF(OR(L58&gt;=49,ISNUMBER(L58)=FALSE),0,VLOOKUP(L58,PointTable,M$3,TRUE)),0)</f>
        <v>0</v>
      </c>
      <c r="N58" s="21" t="s">
        <v>8</v>
      </c>
      <c r="O58" s="22">
        <f>IF(OR('Men''s Epée'!$A$3=1,'Men''s Epée'!$X$3=TRUE),IF(OR(N58&gt;=49,ISNUMBER(N58)=FALSE),0,VLOOKUP(N58,PointTable,O$3,TRUE)),0)</f>
        <v>0</v>
      </c>
      <c r="P58" s="23"/>
      <c r="Q58" s="23"/>
      <c r="R58" s="23"/>
      <c r="S58" s="24"/>
      <c r="U58" s="25">
        <f t="shared" si="29"/>
        <v>275</v>
      </c>
      <c r="V58" s="25">
        <f t="shared" si="30"/>
        <v>0</v>
      </c>
      <c r="W58" s="25">
        <f t="shared" si="31"/>
        <v>0</v>
      </c>
      <c r="X58" s="25">
        <f t="shared" si="32"/>
        <v>0</v>
      </c>
      <c r="Y58" s="25">
        <f>IF(OR('Men''s Epée'!$A$3=1,P58&gt;0),ABS(P58),0)</f>
        <v>0</v>
      </c>
      <c r="Z58" s="25">
        <f>IF(OR('Men''s Epée'!$A$3=1,Q58&gt;0),ABS(Q58),0)</f>
        <v>0</v>
      </c>
      <c r="AA58" s="25">
        <f>IF(OR('Men''s Epée'!$A$3=1,R58&gt;0),ABS(R58),0)</f>
        <v>0</v>
      </c>
      <c r="AB58" s="25">
        <f>IF(OR('Men''s Epée'!$A$3=1,S58&gt;0),ABS(S58),0)</f>
        <v>0</v>
      </c>
      <c r="AD58" s="12">
        <f>IF('Men''s Epée'!$U$3=TRUE,I58,0)</f>
        <v>0</v>
      </c>
      <c r="AE58" s="12">
        <f>IF('Men''s Epée'!$V$3=TRUE,K58,0)</f>
        <v>0</v>
      </c>
      <c r="AF58" s="12">
        <f>IF('Men''s Epée'!$W$3=TRUE,M58,0)</f>
        <v>0</v>
      </c>
      <c r="AG58" s="12">
        <f>IF('Men''s Epée'!$X$3=TRUE,O58,0)</f>
        <v>0</v>
      </c>
      <c r="AH58" s="26">
        <f t="shared" si="33"/>
        <v>0</v>
      </c>
      <c r="AI58" s="26">
        <f t="shared" si="34"/>
        <v>0</v>
      </c>
      <c r="AJ58" s="26">
        <f t="shared" si="35"/>
        <v>0</v>
      </c>
      <c r="AK58" s="26">
        <f t="shared" si="36"/>
        <v>0</v>
      </c>
      <c r="AL58" s="12">
        <f t="shared" si="37"/>
        <v>0</v>
      </c>
    </row>
    <row r="59" spans="1:38" ht="13.5">
      <c r="A59" s="16" t="str">
        <f t="shared" si="0"/>
        <v>54T</v>
      </c>
      <c r="B59" s="16">
        <f t="shared" si="28"/>
      </c>
      <c r="C59" s="17" t="s">
        <v>188</v>
      </c>
      <c r="D59" s="18">
        <v>1966</v>
      </c>
      <c r="E59" s="19">
        <f>ROUND(F59+IF('Men''s Epée'!$A$3=1,G59,0)+LARGE($U59:$AB59,1)+LARGE($U59:$AB59,2),0)</f>
        <v>275</v>
      </c>
      <c r="F59" s="20"/>
      <c r="G59" s="21"/>
      <c r="H59" s="21" t="s">
        <v>8</v>
      </c>
      <c r="I59" s="22">
        <f>IF(OR('Men''s Epée'!$A$3=1,'Men''s Epée'!$U$3=TRUE),IF(OR(H59&gt;=49,ISNUMBER(H59)=FALSE),0,VLOOKUP(H59,PointTable,I$3,TRUE)),0)</f>
        <v>0</v>
      </c>
      <c r="J59" s="21" t="s">
        <v>8</v>
      </c>
      <c r="K59" s="22">
        <f>IF(OR('Men''s Epée'!$A$3=1,'Men''s Epée'!$V$3=TRUE),IF(OR(J59&gt;=49,ISNUMBER(J59)=FALSE),0,VLOOKUP(J59,PointTable,K$3,TRUE)),0)</f>
        <v>0</v>
      </c>
      <c r="L59" s="21">
        <v>33</v>
      </c>
      <c r="M59" s="22">
        <f>IF(OR('Men''s Epée'!$A$3=1,'Men''s Epée'!$W$3=TRUE),IF(OR(L59&gt;=49,ISNUMBER(L59)=FALSE),0,VLOOKUP(L59,PointTable,M$3,TRUE)),0)</f>
        <v>275</v>
      </c>
      <c r="N59" s="21" t="s">
        <v>8</v>
      </c>
      <c r="O59" s="22">
        <f>IF(OR('Men''s Epée'!$A$3=1,'Men''s Epée'!$X$3=TRUE),IF(OR(N59&gt;=49,ISNUMBER(N59)=FALSE),0,VLOOKUP(N59,PointTable,O$3,TRUE)),0)</f>
        <v>0</v>
      </c>
      <c r="P59" s="23"/>
      <c r="Q59" s="23"/>
      <c r="R59" s="23"/>
      <c r="S59" s="24"/>
      <c r="U59" s="25">
        <f t="shared" si="29"/>
        <v>0</v>
      </c>
      <c r="V59" s="25">
        <f t="shared" si="30"/>
        <v>0</v>
      </c>
      <c r="W59" s="25">
        <f t="shared" si="31"/>
        <v>275</v>
      </c>
      <c r="X59" s="25">
        <f t="shared" si="32"/>
        <v>0</v>
      </c>
      <c r="Y59" s="25">
        <f>IF(OR('Men''s Epée'!$A$3=1,P59&gt;0),ABS(P59),0)</f>
        <v>0</v>
      </c>
      <c r="Z59" s="25">
        <f>IF(OR('Men''s Epée'!$A$3=1,Q59&gt;0),ABS(Q59),0)</f>
        <v>0</v>
      </c>
      <c r="AA59" s="25">
        <f>IF(OR('Men''s Epée'!$A$3=1,R59&gt;0),ABS(R59),0)</f>
        <v>0</v>
      </c>
      <c r="AB59" s="25">
        <f>IF(OR('Men''s Epée'!$A$3=1,S59&gt;0),ABS(S59),0)</f>
        <v>0</v>
      </c>
      <c r="AD59" s="12">
        <f>IF('Men''s Epée'!$U$3=TRUE,I59,0)</f>
        <v>0</v>
      </c>
      <c r="AE59" s="12">
        <f>IF('Men''s Epée'!$V$3=TRUE,K59,0)</f>
        <v>0</v>
      </c>
      <c r="AF59" s="12">
        <f>IF('Men''s Epée'!$W$3=TRUE,M59,0)</f>
        <v>0</v>
      </c>
      <c r="AG59" s="12">
        <f>IF('Men''s Epée'!$X$3=TRUE,O59,0)</f>
        <v>0</v>
      </c>
      <c r="AH59" s="26">
        <f t="shared" si="33"/>
        <v>0</v>
      </c>
      <c r="AI59" s="26">
        <f t="shared" si="34"/>
        <v>0</v>
      </c>
      <c r="AJ59" s="26">
        <f t="shared" si="35"/>
        <v>0</v>
      </c>
      <c r="AK59" s="26">
        <f t="shared" si="36"/>
        <v>0</v>
      </c>
      <c r="AL59" s="12">
        <f t="shared" si="37"/>
        <v>0</v>
      </c>
    </row>
    <row r="60" spans="1:38" ht="13.5">
      <c r="A60" s="16" t="str">
        <f t="shared" si="0"/>
        <v>57</v>
      </c>
      <c r="B60" s="16">
        <f t="shared" si="28"/>
      </c>
      <c r="C60" s="17" t="s">
        <v>405</v>
      </c>
      <c r="D60" s="18">
        <v>1979</v>
      </c>
      <c r="E60" s="19">
        <f>ROUND(F60+IF('Men''s Epée'!$A$3=1,G60,0)+LARGE($U60:$AB60,1)+LARGE($U60:$AB60,2),0)</f>
        <v>265</v>
      </c>
      <c r="F60" s="20"/>
      <c r="G60" s="21"/>
      <c r="H60" s="21" t="s">
        <v>8</v>
      </c>
      <c r="I60" s="22">
        <f>IF(OR('Men''s Epée'!$A$3=1,'Men''s Epée'!$U$3=TRUE),IF(OR(H60&gt;=49,ISNUMBER(H60)=FALSE),0,VLOOKUP(H60,PointTable,I$3,TRUE)),0)</f>
        <v>0</v>
      </c>
      <c r="J60" s="21" t="s">
        <v>8</v>
      </c>
      <c r="K60" s="22">
        <f>IF(OR('Men''s Epée'!$A$3=1,'Men''s Epée'!$V$3=TRUE),IF(OR(J60&gt;=49,ISNUMBER(J60)=FALSE),0,VLOOKUP(J60,PointTable,K$3,TRUE)),0)</f>
        <v>0</v>
      </c>
      <c r="L60" s="21">
        <v>35</v>
      </c>
      <c r="M60" s="22">
        <f>IF(OR('Men''s Epée'!$A$3=1,'Men''s Epée'!$W$3=TRUE),IF(OR(L60&gt;=49,ISNUMBER(L60)=FALSE),0,VLOOKUP(L60,PointTable,M$3,TRUE)),0)</f>
        <v>265</v>
      </c>
      <c r="N60" s="21" t="s">
        <v>8</v>
      </c>
      <c r="O60" s="22">
        <f>IF(OR('Men''s Epée'!$A$3=1,'Men''s Epée'!$X$3=TRUE),IF(OR(N60&gt;=49,ISNUMBER(N60)=FALSE),0,VLOOKUP(N60,PointTable,O$3,TRUE)),0)</f>
        <v>0</v>
      </c>
      <c r="P60" s="23"/>
      <c r="Q60" s="23"/>
      <c r="R60" s="23"/>
      <c r="S60" s="24"/>
      <c r="U60" s="25">
        <f t="shared" si="29"/>
        <v>0</v>
      </c>
      <c r="V60" s="25">
        <f t="shared" si="30"/>
        <v>0</v>
      </c>
      <c r="W60" s="25">
        <f t="shared" si="31"/>
        <v>265</v>
      </c>
      <c r="X60" s="25">
        <f t="shared" si="32"/>
        <v>0</v>
      </c>
      <c r="Y60" s="25">
        <f>IF(OR('Men''s Epée'!$A$3=1,P60&gt;0),ABS(P60),0)</f>
        <v>0</v>
      </c>
      <c r="Z60" s="25">
        <f>IF(OR('Men''s Epée'!$A$3=1,Q60&gt;0),ABS(Q60),0)</f>
        <v>0</v>
      </c>
      <c r="AA60" s="25">
        <f>IF(OR('Men''s Epée'!$A$3=1,R60&gt;0),ABS(R60),0)</f>
        <v>0</v>
      </c>
      <c r="AB60" s="25">
        <f>IF(OR('Men''s Epée'!$A$3=1,S60&gt;0),ABS(S60),0)</f>
        <v>0</v>
      </c>
      <c r="AD60" s="12">
        <f>IF('Men''s Epée'!$U$3=TRUE,I60,0)</f>
        <v>0</v>
      </c>
      <c r="AE60" s="12">
        <f>IF('Men''s Epée'!$V$3=TRUE,K60,0)</f>
        <v>0</v>
      </c>
      <c r="AF60" s="12">
        <f>IF('Men''s Epée'!$W$3=TRUE,M60,0)</f>
        <v>0</v>
      </c>
      <c r="AG60" s="12">
        <f>IF('Men''s Epée'!$X$3=TRUE,O60,0)</f>
        <v>0</v>
      </c>
      <c r="AH60" s="26">
        <f t="shared" si="33"/>
        <v>0</v>
      </c>
      <c r="AI60" s="26">
        <f t="shared" si="34"/>
        <v>0</v>
      </c>
      <c r="AJ60" s="26">
        <f t="shared" si="35"/>
        <v>0</v>
      </c>
      <c r="AK60" s="26">
        <f t="shared" si="36"/>
        <v>0</v>
      </c>
      <c r="AL60" s="12">
        <f t="shared" si="37"/>
        <v>0</v>
      </c>
    </row>
    <row r="61" spans="1:38" ht="13.5">
      <c r="A61" s="16" t="str">
        <f t="shared" si="0"/>
        <v>58</v>
      </c>
      <c r="B61" s="16">
        <f t="shared" si="28"/>
      </c>
      <c r="C61" s="17" t="s">
        <v>358</v>
      </c>
      <c r="D61" s="18">
        <v>1965</v>
      </c>
      <c r="E61" s="19">
        <f>ROUND(F61+IF('Men''s Epée'!$A$3=1,G61,0)+LARGE($U61:$AB61,1)+LARGE($U61:$AB61,2),0)</f>
        <v>258</v>
      </c>
      <c r="F61" s="20"/>
      <c r="G61" s="21"/>
      <c r="H61" s="21" t="s">
        <v>8</v>
      </c>
      <c r="I61" s="22">
        <f>IF(OR('Men''s Epée'!$A$3=1,'Men''s Epée'!$U$3=TRUE),IF(OR(H61&gt;=49,ISNUMBER(H61)=FALSE),0,VLOOKUP(H61,PointTable,I$3,TRUE)),0)</f>
        <v>0</v>
      </c>
      <c r="J61" s="21">
        <v>36.5</v>
      </c>
      <c r="K61" s="22">
        <f>IF(OR('Men''s Epée'!$A$3=1,'Men''s Epée'!$V$3=TRUE),IF(OR(J61&gt;=49,ISNUMBER(J61)=FALSE),0,VLOOKUP(J61,PointTable,K$3,TRUE)),0)</f>
        <v>257.5</v>
      </c>
      <c r="L61" s="21" t="s">
        <v>8</v>
      </c>
      <c r="M61" s="22">
        <f>IF(OR('Men''s Epée'!$A$3=1,'Men''s Epée'!$W$3=TRUE),IF(OR(L61&gt;=49,ISNUMBER(L61)=FALSE),0,VLOOKUP(L61,PointTable,M$3,TRUE)),0)</f>
        <v>0</v>
      </c>
      <c r="N61" s="21" t="s">
        <v>8</v>
      </c>
      <c r="O61" s="22">
        <f>IF(OR('Men''s Epée'!$A$3=1,'Men''s Epée'!$X$3=TRUE),IF(OR(N61&gt;=49,ISNUMBER(N61)=FALSE),0,VLOOKUP(N61,PointTable,O$3,TRUE)),0)</f>
        <v>0</v>
      </c>
      <c r="P61" s="23"/>
      <c r="Q61" s="23"/>
      <c r="R61" s="23"/>
      <c r="S61" s="24"/>
      <c r="U61" s="25">
        <f t="shared" si="29"/>
        <v>0</v>
      </c>
      <c r="V61" s="25">
        <f t="shared" si="30"/>
        <v>257.5</v>
      </c>
      <c r="W61" s="25">
        <f t="shared" si="31"/>
        <v>0</v>
      </c>
      <c r="X61" s="25">
        <f t="shared" si="32"/>
        <v>0</v>
      </c>
      <c r="Y61" s="25">
        <f>IF(OR('Men''s Epée'!$A$3=1,P61&gt;0),ABS(P61),0)</f>
        <v>0</v>
      </c>
      <c r="Z61" s="25">
        <f>IF(OR('Men''s Epée'!$A$3=1,Q61&gt;0),ABS(Q61),0)</f>
        <v>0</v>
      </c>
      <c r="AA61" s="25">
        <f>IF(OR('Men''s Epée'!$A$3=1,R61&gt;0),ABS(R61),0)</f>
        <v>0</v>
      </c>
      <c r="AB61" s="25">
        <f>IF(OR('Men''s Epée'!$A$3=1,S61&gt;0),ABS(S61),0)</f>
        <v>0</v>
      </c>
      <c r="AD61" s="12">
        <f>IF('Men''s Epée'!$U$3=TRUE,I61,0)</f>
        <v>0</v>
      </c>
      <c r="AE61" s="12">
        <f>IF('Men''s Epée'!$V$3=TRUE,K61,0)</f>
        <v>0</v>
      </c>
      <c r="AF61" s="12">
        <f>IF('Men''s Epée'!$W$3=TRUE,M61,0)</f>
        <v>0</v>
      </c>
      <c r="AG61" s="12">
        <f>IF('Men''s Epée'!$X$3=TRUE,O61,0)</f>
        <v>0</v>
      </c>
      <c r="AH61" s="26">
        <f t="shared" si="33"/>
        <v>0</v>
      </c>
      <c r="AI61" s="26">
        <f t="shared" si="34"/>
        <v>0</v>
      </c>
      <c r="AJ61" s="26">
        <f t="shared" si="35"/>
        <v>0</v>
      </c>
      <c r="AK61" s="26">
        <f t="shared" si="36"/>
        <v>0</v>
      </c>
      <c r="AL61" s="12">
        <f t="shared" si="37"/>
        <v>0</v>
      </c>
    </row>
    <row r="62" spans="1:38" ht="13.5">
      <c r="A62" s="16" t="str">
        <f t="shared" si="0"/>
        <v>59</v>
      </c>
      <c r="B62" s="16">
        <f t="shared" si="28"/>
      </c>
      <c r="C62" s="17" t="s">
        <v>359</v>
      </c>
      <c r="D62" s="18">
        <v>1980</v>
      </c>
      <c r="E62" s="19">
        <f>ROUND(F62+IF('Men''s Epée'!$A$3=1,G62,0)+LARGE($U62:$AB62,1)+LARGE($U62:$AB62,2),0)</f>
        <v>243</v>
      </c>
      <c r="F62" s="20"/>
      <c r="G62" s="21"/>
      <c r="H62" s="21" t="s">
        <v>8</v>
      </c>
      <c r="I62" s="22">
        <f>IF(OR('Men''s Epée'!$A$3=1,'Men''s Epée'!$U$3=TRUE),IF(OR(H62&gt;=49,ISNUMBER(H62)=FALSE),0,VLOOKUP(H62,PointTable,I$3,TRUE)),0)</f>
        <v>0</v>
      </c>
      <c r="J62" s="21">
        <v>39.5</v>
      </c>
      <c r="K62" s="22">
        <f>IF(OR('Men''s Epée'!$A$3=1,'Men''s Epée'!$V$3=TRUE),IF(OR(J62&gt;=49,ISNUMBER(J62)=FALSE),0,VLOOKUP(J62,PointTable,K$3,TRUE)),0)</f>
        <v>242.5</v>
      </c>
      <c r="L62" s="21" t="s">
        <v>8</v>
      </c>
      <c r="M62" s="22">
        <f>IF(OR('Men''s Epée'!$A$3=1,'Men''s Epée'!$W$3=TRUE),IF(OR(L62&gt;=49,ISNUMBER(L62)=FALSE),0,VLOOKUP(L62,PointTable,M$3,TRUE)),0)</f>
        <v>0</v>
      </c>
      <c r="N62" s="21" t="s">
        <v>8</v>
      </c>
      <c r="O62" s="22">
        <f>IF(OR('Men''s Epée'!$A$3=1,'Men''s Epée'!$X$3=TRUE),IF(OR(N62&gt;=49,ISNUMBER(N62)=FALSE),0,VLOOKUP(N62,PointTable,O$3,TRUE)),0)</f>
        <v>0</v>
      </c>
      <c r="P62" s="23"/>
      <c r="Q62" s="23"/>
      <c r="R62" s="23"/>
      <c r="S62" s="24"/>
      <c r="U62" s="25">
        <f t="shared" si="29"/>
        <v>0</v>
      </c>
      <c r="V62" s="25">
        <f t="shared" si="30"/>
        <v>242.5</v>
      </c>
      <c r="W62" s="25">
        <f t="shared" si="31"/>
        <v>0</v>
      </c>
      <c r="X62" s="25">
        <f t="shared" si="32"/>
        <v>0</v>
      </c>
      <c r="Y62" s="25">
        <f>IF(OR('Men''s Epée'!$A$3=1,P62&gt;0),ABS(P62),0)</f>
        <v>0</v>
      </c>
      <c r="Z62" s="25">
        <f>IF(OR('Men''s Epée'!$A$3=1,Q62&gt;0),ABS(Q62),0)</f>
        <v>0</v>
      </c>
      <c r="AA62" s="25">
        <f>IF(OR('Men''s Epée'!$A$3=1,R62&gt;0),ABS(R62),0)</f>
        <v>0</v>
      </c>
      <c r="AB62" s="25">
        <f>IF(OR('Men''s Epée'!$A$3=1,S62&gt;0),ABS(S62),0)</f>
        <v>0</v>
      </c>
      <c r="AD62" s="12">
        <f>IF('Men''s Epée'!$U$3=TRUE,I62,0)</f>
        <v>0</v>
      </c>
      <c r="AE62" s="12">
        <f>IF('Men''s Epée'!$V$3=TRUE,K62,0)</f>
        <v>0</v>
      </c>
      <c r="AF62" s="12">
        <f>IF('Men''s Epée'!$W$3=TRUE,M62,0)</f>
        <v>0</v>
      </c>
      <c r="AG62" s="12">
        <f>IF('Men''s Epée'!$X$3=TRUE,O62,0)</f>
        <v>0</v>
      </c>
      <c r="AH62" s="26">
        <f t="shared" si="33"/>
        <v>0</v>
      </c>
      <c r="AI62" s="26">
        <f t="shared" si="34"/>
        <v>0</v>
      </c>
      <c r="AJ62" s="26">
        <f t="shared" si="35"/>
        <v>0</v>
      </c>
      <c r="AK62" s="26">
        <f t="shared" si="36"/>
        <v>0</v>
      </c>
      <c r="AL62" s="12">
        <f t="shared" si="37"/>
        <v>0</v>
      </c>
    </row>
    <row r="63" spans="1:38" ht="13.5">
      <c r="A63" s="16" t="str">
        <f t="shared" si="0"/>
        <v>60</v>
      </c>
      <c r="B63" s="16">
        <f t="shared" si="28"/>
      </c>
      <c r="C63" s="17" t="s">
        <v>201</v>
      </c>
      <c r="D63" s="18">
        <v>1980</v>
      </c>
      <c r="E63" s="19">
        <f>ROUND(F63+IF('Men''s Epée'!$A$3=1,G63,0)+LARGE($U63:$AB63,1)+LARGE($U63:$AB63,2),0)</f>
        <v>240</v>
      </c>
      <c r="F63" s="20"/>
      <c r="G63" s="21"/>
      <c r="H63" s="21">
        <v>40</v>
      </c>
      <c r="I63" s="22">
        <f>IF(OR('Men''s Epée'!$A$3=1,'Men''s Epée'!$U$3=TRUE),IF(OR(H63&gt;=49,ISNUMBER(H63)=FALSE),0,VLOOKUP(H63,PointTable,I$3,TRUE)),0)</f>
        <v>240</v>
      </c>
      <c r="J63" s="21" t="s">
        <v>8</v>
      </c>
      <c r="K63" s="22">
        <f>IF(OR('Men''s Epée'!$A$3=1,'Men''s Epée'!$V$3=TRUE),IF(OR(J63&gt;=49,ISNUMBER(J63)=FALSE),0,VLOOKUP(J63,PointTable,K$3,TRUE)),0)</f>
        <v>0</v>
      </c>
      <c r="L63" s="21" t="s">
        <v>8</v>
      </c>
      <c r="M63" s="22">
        <f>IF(OR('Men''s Epée'!$A$3=1,'Men''s Epée'!$W$3=TRUE),IF(OR(L63&gt;=49,ISNUMBER(L63)=FALSE),0,VLOOKUP(L63,PointTable,M$3,TRUE)),0)</f>
        <v>0</v>
      </c>
      <c r="N63" s="21" t="s">
        <v>8</v>
      </c>
      <c r="O63" s="22">
        <f>IF(OR('Men''s Epée'!$A$3=1,'Men''s Epée'!$X$3=TRUE),IF(OR(N63&gt;=49,ISNUMBER(N63)=FALSE),0,VLOOKUP(N63,PointTable,O$3,TRUE)),0)</f>
        <v>0</v>
      </c>
      <c r="P63" s="23"/>
      <c r="Q63" s="23"/>
      <c r="R63" s="23"/>
      <c r="S63" s="24"/>
      <c r="U63" s="25">
        <f t="shared" si="29"/>
        <v>240</v>
      </c>
      <c r="V63" s="25">
        <f t="shared" si="30"/>
        <v>0</v>
      </c>
      <c r="W63" s="25">
        <f t="shared" si="31"/>
        <v>0</v>
      </c>
      <c r="X63" s="25">
        <f t="shared" si="32"/>
        <v>0</v>
      </c>
      <c r="Y63" s="25">
        <f>IF(OR('Men''s Epée'!$A$3=1,P63&gt;0),ABS(P63),0)</f>
        <v>0</v>
      </c>
      <c r="Z63" s="25">
        <f>IF(OR('Men''s Epée'!$A$3=1,Q63&gt;0),ABS(Q63),0)</f>
        <v>0</v>
      </c>
      <c r="AA63" s="25">
        <f>IF(OR('Men''s Epée'!$A$3=1,R63&gt;0),ABS(R63),0)</f>
        <v>0</v>
      </c>
      <c r="AB63" s="25">
        <f>IF(OR('Men''s Epée'!$A$3=1,S63&gt;0),ABS(S63),0)</f>
        <v>0</v>
      </c>
      <c r="AD63" s="12">
        <f>IF('Men''s Epée'!$U$3=TRUE,I63,0)</f>
        <v>0</v>
      </c>
      <c r="AE63" s="12">
        <f>IF('Men''s Epée'!$V$3=TRUE,K63,0)</f>
        <v>0</v>
      </c>
      <c r="AF63" s="12">
        <f>IF('Men''s Epée'!$W$3=TRUE,M63,0)</f>
        <v>0</v>
      </c>
      <c r="AG63" s="12">
        <f>IF('Men''s Epée'!$X$3=TRUE,O63,0)</f>
        <v>0</v>
      </c>
      <c r="AH63" s="26">
        <f t="shared" si="33"/>
        <v>0</v>
      </c>
      <c r="AI63" s="26">
        <f t="shared" si="34"/>
        <v>0</v>
      </c>
      <c r="AJ63" s="26">
        <f t="shared" si="35"/>
        <v>0</v>
      </c>
      <c r="AK63" s="26">
        <f t="shared" si="36"/>
        <v>0</v>
      </c>
      <c r="AL63" s="12">
        <f t="shared" si="37"/>
        <v>0</v>
      </c>
    </row>
    <row r="64" spans="1:38" ht="13.5">
      <c r="A64" s="16" t="str">
        <f t="shared" si="0"/>
        <v>61</v>
      </c>
      <c r="B64" s="16">
        <f t="shared" si="28"/>
      </c>
      <c r="C64" s="17" t="s">
        <v>356</v>
      </c>
      <c r="D64" s="18">
        <v>1978</v>
      </c>
      <c r="E64" s="19">
        <f>ROUND(F64+IF('Men''s Epée'!$A$3=1,G64,0)+LARGE($U64:$AB64,1)+LARGE($U64:$AB64,2),0)</f>
        <v>233</v>
      </c>
      <c r="F64" s="20"/>
      <c r="G64" s="21"/>
      <c r="H64" s="21" t="s">
        <v>8</v>
      </c>
      <c r="I64" s="22">
        <f>IF(OR('Men''s Epée'!$A$3=1,'Men''s Epée'!$U$3=TRUE),IF(OR(H64&gt;=49,ISNUMBER(H64)=FALSE),0,VLOOKUP(H64,PointTable,I$3,TRUE)),0)</f>
        <v>0</v>
      </c>
      <c r="J64" s="21">
        <v>41.5</v>
      </c>
      <c r="K64" s="22">
        <f>IF(OR('Men''s Epée'!$A$3=1,'Men''s Epée'!$V$3=TRUE),IF(OR(J64&gt;=49,ISNUMBER(J64)=FALSE),0,VLOOKUP(J64,PointTable,K$3,TRUE)),0)</f>
        <v>232.5</v>
      </c>
      <c r="L64" s="21" t="s">
        <v>8</v>
      </c>
      <c r="M64" s="22">
        <f>IF(OR('Men''s Epée'!$A$3=1,'Men''s Epée'!$W$3=TRUE),IF(OR(L64&gt;=49,ISNUMBER(L64)=FALSE),0,VLOOKUP(L64,PointTable,M$3,TRUE)),0)</f>
        <v>0</v>
      </c>
      <c r="N64" s="21" t="s">
        <v>8</v>
      </c>
      <c r="O64" s="22">
        <f>IF(OR('Men''s Epée'!$A$3=1,'Men''s Epée'!$X$3=TRUE),IF(OR(N64&gt;=49,ISNUMBER(N64)=FALSE),0,VLOOKUP(N64,PointTable,O$3,TRUE)),0)</f>
        <v>0</v>
      </c>
      <c r="P64" s="23"/>
      <c r="Q64" s="23"/>
      <c r="R64" s="23"/>
      <c r="S64" s="24"/>
      <c r="U64" s="25">
        <f t="shared" si="29"/>
        <v>0</v>
      </c>
      <c r="V64" s="25">
        <f t="shared" si="30"/>
        <v>232.5</v>
      </c>
      <c r="W64" s="25">
        <f t="shared" si="31"/>
        <v>0</v>
      </c>
      <c r="X64" s="25">
        <f t="shared" si="32"/>
        <v>0</v>
      </c>
      <c r="Y64" s="25">
        <f>IF(OR('Men''s Epée'!$A$3=1,P64&gt;0),ABS(P64),0)</f>
        <v>0</v>
      </c>
      <c r="Z64" s="25">
        <f>IF(OR('Men''s Epée'!$A$3=1,Q64&gt;0),ABS(Q64),0)</f>
        <v>0</v>
      </c>
      <c r="AA64" s="25">
        <f>IF(OR('Men''s Epée'!$A$3=1,R64&gt;0),ABS(R64),0)</f>
        <v>0</v>
      </c>
      <c r="AB64" s="25">
        <f>IF(OR('Men''s Epée'!$A$3=1,S64&gt;0),ABS(S64),0)</f>
        <v>0</v>
      </c>
      <c r="AD64" s="12">
        <f>IF('Men''s Epée'!$U$3=TRUE,I64,0)</f>
        <v>0</v>
      </c>
      <c r="AE64" s="12">
        <f>IF('Men''s Epée'!$V$3=TRUE,K64,0)</f>
        <v>0</v>
      </c>
      <c r="AF64" s="12">
        <f>IF('Men''s Epée'!$W$3=TRUE,M64,0)</f>
        <v>0</v>
      </c>
      <c r="AG64" s="12">
        <f>IF('Men''s Epée'!$X$3=TRUE,O64,0)</f>
        <v>0</v>
      </c>
      <c r="AH64" s="26">
        <f t="shared" si="33"/>
        <v>0</v>
      </c>
      <c r="AI64" s="26">
        <f t="shared" si="34"/>
        <v>0</v>
      </c>
      <c r="AJ64" s="26">
        <f t="shared" si="35"/>
        <v>0</v>
      </c>
      <c r="AK64" s="26">
        <f t="shared" si="36"/>
        <v>0</v>
      </c>
      <c r="AL64" s="12">
        <f t="shared" si="37"/>
        <v>0</v>
      </c>
    </row>
    <row r="65" spans="1:38" ht="13.5">
      <c r="A65" s="16" t="str">
        <f t="shared" si="0"/>
        <v>62</v>
      </c>
      <c r="B65" s="16" t="str">
        <f t="shared" si="28"/>
        <v>#</v>
      </c>
      <c r="C65" s="17" t="s">
        <v>360</v>
      </c>
      <c r="D65" s="18">
        <v>1985</v>
      </c>
      <c r="E65" s="19">
        <f>ROUND(F65+IF('Men''s Epée'!$A$3=1,G65,0)+LARGE($U65:$AB65,1)+LARGE($U65:$AB65,2),0)</f>
        <v>225</v>
      </c>
      <c r="F65" s="20"/>
      <c r="G65" s="21"/>
      <c r="H65" s="21" t="s">
        <v>8</v>
      </c>
      <c r="I65" s="22">
        <f>IF(OR('Men''s Epée'!$A$3=1,'Men''s Epée'!$U$3=TRUE),IF(OR(H65&gt;=49,ISNUMBER(H65)=FALSE),0,VLOOKUP(H65,PointTable,I$3,TRUE)),0)</f>
        <v>0</v>
      </c>
      <c r="J65" s="21">
        <v>43</v>
      </c>
      <c r="K65" s="22">
        <f>IF(OR('Men''s Epée'!$A$3=1,'Men''s Epée'!$V$3=TRUE),IF(OR(J65&gt;=49,ISNUMBER(J65)=FALSE),0,VLOOKUP(J65,PointTable,K$3,TRUE)),0)</f>
        <v>225</v>
      </c>
      <c r="L65" s="21" t="s">
        <v>8</v>
      </c>
      <c r="M65" s="22">
        <f>IF(OR('Men''s Epée'!$A$3=1,'Men''s Epée'!$W$3=TRUE),IF(OR(L65&gt;=49,ISNUMBER(L65)=FALSE),0,VLOOKUP(L65,PointTable,M$3,TRUE)),0)</f>
        <v>0</v>
      </c>
      <c r="N65" s="21" t="s">
        <v>8</v>
      </c>
      <c r="O65" s="22">
        <f>IF(OR('Men''s Epée'!$A$3=1,'Men''s Epée'!$X$3=TRUE),IF(OR(N65&gt;=49,ISNUMBER(N65)=FALSE),0,VLOOKUP(N65,PointTable,O$3,TRUE)),0)</f>
        <v>0</v>
      </c>
      <c r="P65" s="23"/>
      <c r="Q65" s="23"/>
      <c r="R65" s="23"/>
      <c r="S65" s="24"/>
      <c r="U65" s="25">
        <f t="shared" si="29"/>
        <v>0</v>
      </c>
      <c r="V65" s="25">
        <f t="shared" si="30"/>
        <v>225</v>
      </c>
      <c r="W65" s="25">
        <f t="shared" si="31"/>
        <v>0</v>
      </c>
      <c r="X65" s="25">
        <f t="shared" si="32"/>
        <v>0</v>
      </c>
      <c r="Y65" s="25">
        <f>IF(OR('Men''s Epée'!$A$3=1,P65&gt;0),ABS(P65),0)</f>
        <v>0</v>
      </c>
      <c r="Z65" s="25">
        <f>IF(OR('Men''s Epée'!$A$3=1,Q65&gt;0),ABS(Q65),0)</f>
        <v>0</v>
      </c>
      <c r="AA65" s="25">
        <f>IF(OR('Men''s Epée'!$A$3=1,R65&gt;0),ABS(R65),0)</f>
        <v>0</v>
      </c>
      <c r="AB65" s="25">
        <f>IF(OR('Men''s Epée'!$A$3=1,S65&gt;0),ABS(S65),0)</f>
        <v>0</v>
      </c>
      <c r="AD65" s="12">
        <f>IF('Men''s Epée'!$U$3=TRUE,I65,0)</f>
        <v>0</v>
      </c>
      <c r="AE65" s="12">
        <f>IF('Men''s Epée'!$V$3=TRUE,K65,0)</f>
        <v>0</v>
      </c>
      <c r="AF65" s="12">
        <f>IF('Men''s Epée'!$W$3=TRUE,M65,0)</f>
        <v>0</v>
      </c>
      <c r="AG65" s="12">
        <f>IF('Men''s Epée'!$X$3=TRUE,O65,0)</f>
        <v>0</v>
      </c>
      <c r="AH65" s="26">
        <f t="shared" si="33"/>
        <v>0</v>
      </c>
      <c r="AI65" s="26">
        <f t="shared" si="34"/>
        <v>0</v>
      </c>
      <c r="AJ65" s="26">
        <f t="shared" si="35"/>
        <v>0</v>
      </c>
      <c r="AK65" s="26">
        <f t="shared" si="36"/>
        <v>0</v>
      </c>
      <c r="AL65" s="12">
        <f t="shared" si="37"/>
        <v>0</v>
      </c>
    </row>
    <row r="66" spans="1:38" ht="13.5">
      <c r="A66" s="16" t="str">
        <f t="shared" si="0"/>
        <v>63</v>
      </c>
      <c r="B66" s="16">
        <f t="shared" si="28"/>
      </c>
      <c r="C66" s="17" t="s">
        <v>357</v>
      </c>
      <c r="D66" s="18">
        <v>1980</v>
      </c>
      <c r="E66" s="19">
        <f>ROUND(F66+IF('Men''s Epée'!$A$3=1,G66,0)+LARGE($U66:$AB66,1)+LARGE($U66:$AB66,2),0)</f>
        <v>220</v>
      </c>
      <c r="F66" s="20"/>
      <c r="G66" s="21"/>
      <c r="H66" s="21" t="s">
        <v>8</v>
      </c>
      <c r="I66" s="22">
        <f>IF(OR('Men''s Epée'!$A$3=1,'Men''s Epée'!$U$3=TRUE),IF(OR(H66&gt;=49,ISNUMBER(H66)=FALSE),0,VLOOKUP(H66,PointTable,I$3,TRUE)),0)</f>
        <v>0</v>
      </c>
      <c r="J66" s="21">
        <v>44</v>
      </c>
      <c r="K66" s="22">
        <f>IF(OR('Men''s Epée'!$A$3=1,'Men''s Epée'!$V$3=TRUE),IF(OR(J66&gt;=49,ISNUMBER(J66)=FALSE),0,VLOOKUP(J66,PointTable,K$3,TRUE)),0)</f>
        <v>220</v>
      </c>
      <c r="L66" s="21" t="s">
        <v>8</v>
      </c>
      <c r="M66" s="22">
        <f>IF(OR('Men''s Epée'!$A$3=1,'Men''s Epée'!$W$3=TRUE),IF(OR(L66&gt;=49,ISNUMBER(L66)=FALSE),0,VLOOKUP(L66,PointTable,M$3,TRUE)),0)</f>
        <v>0</v>
      </c>
      <c r="N66" s="21" t="s">
        <v>8</v>
      </c>
      <c r="O66" s="22">
        <f>IF(OR('Men''s Epée'!$A$3=1,'Men''s Epée'!$X$3=TRUE),IF(OR(N66&gt;=49,ISNUMBER(N66)=FALSE),0,VLOOKUP(N66,PointTable,O$3,TRUE)),0)</f>
        <v>0</v>
      </c>
      <c r="P66" s="23"/>
      <c r="Q66" s="23"/>
      <c r="R66" s="23"/>
      <c r="S66" s="24"/>
      <c r="U66" s="25">
        <f t="shared" si="29"/>
        <v>0</v>
      </c>
      <c r="V66" s="25">
        <f t="shared" si="30"/>
        <v>220</v>
      </c>
      <c r="W66" s="25">
        <f t="shared" si="31"/>
        <v>0</v>
      </c>
      <c r="X66" s="25">
        <f t="shared" si="32"/>
        <v>0</v>
      </c>
      <c r="Y66" s="25">
        <f>IF(OR('Men''s Epée'!$A$3=1,P66&gt;0),ABS(P66),0)</f>
        <v>0</v>
      </c>
      <c r="Z66" s="25">
        <f>IF(OR('Men''s Epée'!$A$3=1,Q66&gt;0),ABS(Q66),0)</f>
        <v>0</v>
      </c>
      <c r="AA66" s="25">
        <f>IF(OR('Men''s Epée'!$A$3=1,R66&gt;0),ABS(R66),0)</f>
        <v>0</v>
      </c>
      <c r="AB66" s="25">
        <f>IF(OR('Men''s Epée'!$A$3=1,S66&gt;0),ABS(S66),0)</f>
        <v>0</v>
      </c>
      <c r="AD66" s="12">
        <f>IF('Men''s Epée'!$U$3=TRUE,I66,0)</f>
        <v>0</v>
      </c>
      <c r="AE66" s="12">
        <f>IF('Men''s Epée'!$V$3=TRUE,K66,0)</f>
        <v>0</v>
      </c>
      <c r="AF66" s="12">
        <f>IF('Men''s Epée'!$W$3=TRUE,M66,0)</f>
        <v>0</v>
      </c>
      <c r="AG66" s="12">
        <f>IF('Men''s Epée'!$X$3=TRUE,O66,0)</f>
        <v>0</v>
      </c>
      <c r="AH66" s="26">
        <f t="shared" si="33"/>
        <v>0</v>
      </c>
      <c r="AI66" s="26">
        <f t="shared" si="34"/>
        <v>0</v>
      </c>
      <c r="AJ66" s="26">
        <f t="shared" si="35"/>
        <v>0</v>
      </c>
      <c r="AK66" s="26">
        <f t="shared" si="36"/>
        <v>0</v>
      </c>
      <c r="AL66" s="12">
        <f t="shared" si="37"/>
        <v>0</v>
      </c>
    </row>
    <row r="67" spans="1:38" ht="13.5">
      <c r="A67" s="16" t="str">
        <f t="shared" si="0"/>
        <v>64</v>
      </c>
      <c r="B67" s="16" t="str">
        <f t="shared" si="28"/>
        <v>#</v>
      </c>
      <c r="C67" s="17" t="s">
        <v>187</v>
      </c>
      <c r="D67" s="18">
        <v>1982</v>
      </c>
      <c r="E67" s="19">
        <f>ROUND(F67+IF('Men''s Epée'!$A$3=1,G67,0)+LARGE($U67:$AB67,1)+LARGE($U67:$AB67,2),0)</f>
        <v>210</v>
      </c>
      <c r="F67" s="20"/>
      <c r="G67" s="21"/>
      <c r="H67" s="21">
        <v>46</v>
      </c>
      <c r="I67" s="22">
        <f>IF(OR('Men''s Epée'!$A$3=1,'Men''s Epée'!$U$3=TRUE),IF(OR(H67&gt;=49,ISNUMBER(H67)=FALSE),0,VLOOKUP(H67,PointTable,I$3,TRUE)),0)</f>
        <v>210</v>
      </c>
      <c r="J67" s="21" t="s">
        <v>8</v>
      </c>
      <c r="K67" s="22">
        <f>IF(OR('Men''s Epée'!$A$3=1,'Men''s Epée'!$V$3=TRUE),IF(OR(J67&gt;=49,ISNUMBER(J67)=FALSE),0,VLOOKUP(J67,PointTable,K$3,TRUE)),0)</f>
        <v>0</v>
      </c>
      <c r="L67" s="21" t="s">
        <v>8</v>
      </c>
      <c r="M67" s="22">
        <f>IF(OR('Men''s Epée'!$A$3=1,'Men''s Epée'!$W$3=TRUE),IF(OR(L67&gt;=49,ISNUMBER(L67)=FALSE),0,VLOOKUP(L67,PointTable,M$3,TRUE)),0)</f>
        <v>0</v>
      </c>
      <c r="N67" s="21" t="s">
        <v>8</v>
      </c>
      <c r="O67" s="22">
        <f>IF(OR('Men''s Epée'!$A$3=1,'Men''s Epée'!$X$3=TRUE),IF(OR(N67&gt;=49,ISNUMBER(N67)=FALSE),0,VLOOKUP(N67,PointTable,O$3,TRUE)),0)</f>
        <v>0</v>
      </c>
      <c r="P67" s="23"/>
      <c r="Q67" s="23"/>
      <c r="R67" s="23"/>
      <c r="S67" s="24"/>
      <c r="U67" s="25">
        <f t="shared" si="29"/>
        <v>210</v>
      </c>
      <c r="V67" s="25">
        <f t="shared" si="30"/>
        <v>0</v>
      </c>
      <c r="W67" s="25">
        <f t="shared" si="31"/>
        <v>0</v>
      </c>
      <c r="X67" s="25">
        <f t="shared" si="32"/>
        <v>0</v>
      </c>
      <c r="Y67" s="25">
        <f>IF(OR('Men''s Epée'!$A$3=1,P67&gt;0),ABS(P67),0)</f>
        <v>0</v>
      </c>
      <c r="Z67" s="25">
        <f>IF(OR('Men''s Epée'!$A$3=1,Q67&gt;0),ABS(Q67),0)</f>
        <v>0</v>
      </c>
      <c r="AA67" s="25">
        <f>IF(OR('Men''s Epée'!$A$3=1,R67&gt;0),ABS(R67),0)</f>
        <v>0</v>
      </c>
      <c r="AB67" s="25">
        <f>IF(OR('Men''s Epée'!$A$3=1,S67&gt;0),ABS(S67),0)</f>
        <v>0</v>
      </c>
      <c r="AD67" s="12">
        <f>IF('Men''s Epée'!$U$3=TRUE,I67,0)</f>
        <v>0</v>
      </c>
      <c r="AE67" s="12">
        <f>IF('Men''s Epée'!$V$3=TRUE,K67,0)</f>
        <v>0</v>
      </c>
      <c r="AF67" s="12">
        <f>IF('Men''s Epée'!$W$3=TRUE,M67,0)</f>
        <v>0</v>
      </c>
      <c r="AG67" s="12">
        <f>IF('Men''s Epée'!$X$3=TRUE,O67,0)</f>
        <v>0</v>
      </c>
      <c r="AH67" s="26">
        <f t="shared" si="33"/>
        <v>0</v>
      </c>
      <c r="AI67" s="26">
        <f t="shared" si="34"/>
        <v>0</v>
      </c>
      <c r="AJ67" s="26">
        <f t="shared" si="35"/>
        <v>0</v>
      </c>
      <c r="AK67" s="26">
        <f t="shared" si="36"/>
        <v>0</v>
      </c>
      <c r="AL67" s="12">
        <f t="shared" si="37"/>
        <v>0</v>
      </c>
    </row>
    <row r="68" spans="14:38" ht="13.5">
      <c r="N68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3:38" ht="13.5">
      <c r="C69" s="30" t="s">
        <v>33</v>
      </c>
      <c r="F69" s="25"/>
      <c r="G69" s="25"/>
      <c r="H69" s="25"/>
      <c r="I69" s="25"/>
      <c r="K69" s="31" t="s">
        <v>34</v>
      </c>
      <c r="L69" s="31" t="s">
        <v>35</v>
      </c>
      <c r="M69" s="25"/>
      <c r="N69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3:38" ht="13.5">
      <c r="C70" s="41" t="s">
        <v>100</v>
      </c>
      <c r="D70" s="32" t="s">
        <v>487</v>
      </c>
      <c r="K70" s="32">
        <v>26</v>
      </c>
      <c r="L70" s="33">
        <v>391.01</v>
      </c>
      <c r="M70" s="34"/>
      <c r="N70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3:38" ht="13.5">
      <c r="C71" s="41" t="s">
        <v>131</v>
      </c>
      <c r="D71" s="32" t="s">
        <v>487</v>
      </c>
      <c r="K71" s="32">
        <v>30</v>
      </c>
      <c r="L71" s="33">
        <v>365.37</v>
      </c>
      <c r="M71" s="34"/>
      <c r="N71" s="18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3:38" ht="13.5">
      <c r="C72" s="41" t="s">
        <v>126</v>
      </c>
      <c r="D72" s="32" t="s">
        <v>487</v>
      </c>
      <c r="K72" s="32">
        <v>24</v>
      </c>
      <c r="L72" s="33">
        <v>403.83</v>
      </c>
      <c r="M72" s="34"/>
      <c r="N72" s="18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3:38" ht="13.5">
      <c r="C73" s="41" t="s">
        <v>129</v>
      </c>
      <c r="D73" s="32" t="s">
        <v>487</v>
      </c>
      <c r="K73" s="32">
        <v>29</v>
      </c>
      <c r="L73" s="33">
        <v>371.78</v>
      </c>
      <c r="M73" s="34"/>
      <c r="N73" s="18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3:38" ht="13.5">
      <c r="C74" s="41" t="s">
        <v>109</v>
      </c>
      <c r="D74" s="32" t="s">
        <v>464</v>
      </c>
      <c r="K74" s="32">
        <v>32</v>
      </c>
      <c r="L74" s="33">
        <v>532.95</v>
      </c>
      <c r="M74" s="34"/>
      <c r="N74" s="18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3:38" ht="13.5">
      <c r="C75" s="41" t="s">
        <v>134</v>
      </c>
      <c r="D75" s="32" t="s">
        <v>487</v>
      </c>
      <c r="K75" s="32">
        <v>27</v>
      </c>
      <c r="L75" s="33">
        <v>384.6</v>
      </c>
      <c r="M75" s="34"/>
      <c r="N75" s="18"/>
      <c r="AD75" s="12"/>
      <c r="AE75" s="12"/>
      <c r="AF75" s="12"/>
      <c r="AG75" s="12"/>
      <c r="AH75" s="12"/>
      <c r="AI75" s="12"/>
      <c r="AJ75" s="12"/>
      <c r="AK75" s="12"/>
      <c r="AL75" s="12"/>
    </row>
    <row r="76" spans="3:38" ht="13.5">
      <c r="C76" s="41" t="s">
        <v>133</v>
      </c>
      <c r="D76" s="32" t="s">
        <v>487</v>
      </c>
      <c r="K76" s="32">
        <v>31</v>
      </c>
      <c r="L76" s="33">
        <v>358.96</v>
      </c>
      <c r="M76" s="34"/>
      <c r="N76" s="18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3:38" ht="13.5">
      <c r="C77" s="41" t="s">
        <v>121</v>
      </c>
      <c r="D77" s="32" t="s">
        <v>384</v>
      </c>
      <c r="K77" s="32">
        <v>15</v>
      </c>
      <c r="L77" s="18">
        <v>1010</v>
      </c>
      <c r="M77" s="34"/>
      <c r="N77" s="18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3:38" ht="13.5">
      <c r="C78" s="41" t="s">
        <v>121</v>
      </c>
      <c r="D78" s="32" t="s">
        <v>487</v>
      </c>
      <c r="K78" s="32">
        <v>14</v>
      </c>
      <c r="L78" s="33">
        <v>653.82</v>
      </c>
      <c r="M78" s="34"/>
      <c r="N78" s="18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3:38" ht="13.5">
      <c r="C79" s="41" t="s">
        <v>121</v>
      </c>
      <c r="D79" s="32" t="s">
        <v>486</v>
      </c>
      <c r="K79" s="32">
        <v>3</v>
      </c>
      <c r="L79" s="33">
        <v>720.8</v>
      </c>
      <c r="M79" s="34"/>
      <c r="N79" s="18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3:38" ht="13.5">
      <c r="C80" s="41" t="s">
        <v>121</v>
      </c>
      <c r="D80" s="32" t="s">
        <v>504</v>
      </c>
      <c r="K80" s="32">
        <v>3</v>
      </c>
      <c r="L80" s="33">
        <v>919.7</v>
      </c>
      <c r="M80" s="34"/>
      <c r="N80" s="18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3:38" ht="13.5">
      <c r="C81" s="41" t="s">
        <v>123</v>
      </c>
      <c r="D81" s="32" t="s">
        <v>384</v>
      </c>
      <c r="K81" s="32">
        <v>19</v>
      </c>
      <c r="L81" s="18">
        <v>680</v>
      </c>
      <c r="M81" s="34"/>
      <c r="N81" s="18"/>
      <c r="AD81" s="12"/>
      <c r="AE81" s="12"/>
      <c r="AF81" s="12"/>
      <c r="AG81" s="12"/>
      <c r="AH81" s="12"/>
      <c r="AI81" s="12"/>
      <c r="AJ81" s="12"/>
      <c r="AK81" s="12"/>
      <c r="AL81" s="12"/>
    </row>
    <row r="82" spans="3:38" ht="13.5">
      <c r="C82" s="41" t="s">
        <v>123</v>
      </c>
      <c r="D82" s="32" t="s">
        <v>487</v>
      </c>
      <c r="K82" s="32">
        <v>17</v>
      </c>
      <c r="L82" s="33">
        <v>448.7</v>
      </c>
      <c r="M82" s="34"/>
      <c r="N82" s="18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3:38" ht="13.5">
      <c r="C83" s="41" t="s">
        <v>123</v>
      </c>
      <c r="D83" s="32" t="s">
        <v>504</v>
      </c>
      <c r="K83" s="32">
        <v>11</v>
      </c>
      <c r="L83" s="33">
        <v>568.05</v>
      </c>
      <c r="M83" s="34"/>
      <c r="N83" s="18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30:38" ht="13.5">
      <c r="AD84" s="12"/>
      <c r="AE84" s="12"/>
      <c r="AF84" s="12"/>
      <c r="AG84" s="12"/>
      <c r="AH84" s="12"/>
      <c r="AI84" s="12"/>
      <c r="AJ84" s="12"/>
      <c r="AK84" s="12"/>
      <c r="AL84" s="12"/>
    </row>
    <row r="85" spans="3:15" ht="12.75">
      <c r="C85" s="30" t="s">
        <v>36</v>
      </c>
      <c r="F85" s="25"/>
      <c r="G85" s="25"/>
      <c r="H85" s="25"/>
      <c r="I85" s="25"/>
      <c r="K85" s="31" t="s">
        <v>34</v>
      </c>
      <c r="L85" s="31" t="s">
        <v>35</v>
      </c>
      <c r="M85" s="25"/>
      <c r="N85" s="25"/>
      <c r="O85" s="34"/>
    </row>
    <row r="86" spans="3:15" ht="12.75">
      <c r="C86" s="37" t="s">
        <v>109</v>
      </c>
      <c r="D86" s="32" t="s">
        <v>380</v>
      </c>
      <c r="F86" s="25"/>
      <c r="G86" s="25"/>
      <c r="H86" s="25"/>
      <c r="I86" s="25"/>
      <c r="K86" s="32">
        <v>13</v>
      </c>
      <c r="L86" s="18">
        <v>1030</v>
      </c>
      <c r="M86" s="25"/>
      <c r="N86" s="25"/>
      <c r="O86" s="34"/>
    </row>
    <row r="87" spans="3:15" ht="12.75">
      <c r="C87" s="37" t="s">
        <v>109</v>
      </c>
      <c r="D87" s="32" t="s">
        <v>386</v>
      </c>
      <c r="F87" s="25"/>
      <c r="G87" s="25"/>
      <c r="H87" s="25"/>
      <c r="I87" s="25"/>
      <c r="K87" s="32">
        <v>27</v>
      </c>
      <c r="L87" s="18">
        <v>600</v>
      </c>
      <c r="M87" s="25"/>
      <c r="N87" s="25"/>
      <c r="O87" s="34"/>
    </row>
    <row r="88" spans="3:15" ht="12.75">
      <c r="C88" s="37" t="s">
        <v>109</v>
      </c>
      <c r="D88" s="32" t="s">
        <v>389</v>
      </c>
      <c r="F88" s="25"/>
      <c r="G88" s="25"/>
      <c r="H88" s="25"/>
      <c r="I88" s="25"/>
      <c r="K88" s="32">
        <v>22</v>
      </c>
      <c r="L88" s="18">
        <v>650</v>
      </c>
      <c r="M88" s="25"/>
      <c r="N88" s="25"/>
      <c r="O88" s="34"/>
    </row>
    <row r="89" spans="3:15" ht="12.75">
      <c r="C89" s="37" t="s">
        <v>109</v>
      </c>
      <c r="D89" s="32" t="s">
        <v>454</v>
      </c>
      <c r="F89" s="25"/>
      <c r="G89" s="25"/>
      <c r="H89" s="25"/>
      <c r="I89" s="25"/>
      <c r="K89" s="32">
        <v>14</v>
      </c>
      <c r="L89" s="18">
        <v>1020</v>
      </c>
      <c r="M89" s="25"/>
      <c r="N89" s="25"/>
      <c r="O89" s="34"/>
    </row>
    <row r="90" spans="3:15" ht="12.75">
      <c r="C90" s="37" t="s">
        <v>122</v>
      </c>
      <c r="D90" s="18" t="s">
        <v>232</v>
      </c>
      <c r="F90" s="25"/>
      <c r="G90" s="25"/>
      <c r="H90" s="25"/>
      <c r="I90" s="25"/>
      <c r="K90" s="32">
        <v>31</v>
      </c>
      <c r="L90" s="18">
        <v>560</v>
      </c>
      <c r="M90" s="25"/>
      <c r="N90" s="25"/>
      <c r="O90" s="34"/>
    </row>
    <row r="91" spans="3:15" ht="12.75">
      <c r="C91" s="37" t="s">
        <v>122</v>
      </c>
      <c r="D91" s="32" t="s">
        <v>380</v>
      </c>
      <c r="F91" s="25"/>
      <c r="G91" s="25"/>
      <c r="H91" s="25"/>
      <c r="I91" s="25"/>
      <c r="K91" s="32">
        <v>27</v>
      </c>
      <c r="L91" s="18">
        <v>600</v>
      </c>
      <c r="M91" s="25"/>
      <c r="N91" s="25"/>
      <c r="O91" s="34"/>
    </row>
    <row r="92" spans="3:15" ht="12.75">
      <c r="C92" s="37" t="s">
        <v>121</v>
      </c>
      <c r="D92" s="32" t="s">
        <v>375</v>
      </c>
      <c r="F92" s="25"/>
      <c r="G92" s="25"/>
      <c r="H92" s="25"/>
      <c r="I92" s="25"/>
      <c r="K92" s="32">
        <v>24</v>
      </c>
      <c r="L92" s="18">
        <v>630</v>
      </c>
      <c r="M92" s="25"/>
      <c r="N92" s="25"/>
      <c r="O92" s="34"/>
    </row>
    <row r="93" spans="3:15" ht="12.75">
      <c r="C93" s="37" t="s">
        <v>121</v>
      </c>
      <c r="D93" s="32" t="s">
        <v>380</v>
      </c>
      <c r="F93" s="25"/>
      <c r="G93" s="25"/>
      <c r="H93" s="25"/>
      <c r="I93" s="25"/>
      <c r="K93" s="32">
        <v>25</v>
      </c>
      <c r="L93" s="18">
        <v>620</v>
      </c>
      <c r="M93" s="25"/>
      <c r="N93" s="25"/>
      <c r="O93" s="34"/>
    </row>
    <row r="94" spans="3:15" ht="12.75">
      <c r="C94" s="37" t="s">
        <v>121</v>
      </c>
      <c r="D94" s="32" t="s">
        <v>449</v>
      </c>
      <c r="F94" s="25"/>
      <c r="G94" s="25"/>
      <c r="H94" s="25"/>
      <c r="I94" s="25"/>
      <c r="K94" s="40" t="s">
        <v>450</v>
      </c>
      <c r="L94" s="18">
        <v>645</v>
      </c>
      <c r="M94" s="25"/>
      <c r="N94" s="25"/>
      <c r="O94" s="34"/>
    </row>
    <row r="95" spans="3:15" ht="12.75">
      <c r="C95" s="37" t="s">
        <v>121</v>
      </c>
      <c r="D95" s="32" t="s">
        <v>454</v>
      </c>
      <c r="F95" s="25"/>
      <c r="G95" s="25"/>
      <c r="H95" s="25"/>
      <c r="I95" s="25"/>
      <c r="K95" s="40">
        <v>8</v>
      </c>
      <c r="L95" s="18">
        <v>1370</v>
      </c>
      <c r="M95" s="25"/>
      <c r="N95" s="25"/>
      <c r="O95" s="34"/>
    </row>
    <row r="96" spans="3:15" ht="12.75">
      <c r="C96" s="37" t="s">
        <v>121</v>
      </c>
      <c r="D96" s="32" t="s">
        <v>455</v>
      </c>
      <c r="F96" s="25"/>
      <c r="G96" s="25"/>
      <c r="H96" s="25"/>
      <c r="I96" s="25"/>
      <c r="K96" s="40">
        <v>21</v>
      </c>
      <c r="L96" s="18">
        <v>660</v>
      </c>
      <c r="M96" s="25"/>
      <c r="N96" s="25"/>
      <c r="O96" s="34"/>
    </row>
    <row r="97" spans="3:15" ht="12.75">
      <c r="C97" s="37" t="s">
        <v>123</v>
      </c>
      <c r="D97" s="32" t="s">
        <v>227</v>
      </c>
      <c r="F97" s="25"/>
      <c r="G97" s="25"/>
      <c r="H97" s="25"/>
      <c r="I97" s="25"/>
      <c r="K97" s="32">
        <v>8</v>
      </c>
      <c r="L97" s="18">
        <v>1370</v>
      </c>
      <c r="M97" s="25"/>
      <c r="N97" s="25"/>
      <c r="O97" s="34"/>
    </row>
    <row r="98" spans="3:15" ht="12.75">
      <c r="C98" s="37" t="s">
        <v>123</v>
      </c>
      <c r="D98" s="18" t="s">
        <v>232</v>
      </c>
      <c r="F98" s="25"/>
      <c r="G98" s="25"/>
      <c r="H98" s="25"/>
      <c r="I98" s="25"/>
      <c r="K98" s="32">
        <v>3</v>
      </c>
      <c r="L98" s="18">
        <v>1700</v>
      </c>
      <c r="M98" s="25"/>
      <c r="N98" s="25"/>
      <c r="O98" s="34"/>
    </row>
    <row r="99" spans="3:15" ht="12.75">
      <c r="C99" s="37" t="s">
        <v>123</v>
      </c>
      <c r="D99" s="32" t="s">
        <v>375</v>
      </c>
      <c r="F99" s="25"/>
      <c r="G99" s="25"/>
      <c r="H99" s="25"/>
      <c r="I99" s="25"/>
      <c r="K99" s="32">
        <v>26</v>
      </c>
      <c r="L99" s="18">
        <v>610</v>
      </c>
      <c r="M99" s="25"/>
      <c r="N99" s="25"/>
      <c r="O99" s="34"/>
    </row>
    <row r="100" spans="3:15" ht="12.75">
      <c r="C100" s="37" t="s">
        <v>123</v>
      </c>
      <c r="D100" s="32" t="s">
        <v>376</v>
      </c>
      <c r="F100" s="25"/>
      <c r="G100" s="25"/>
      <c r="H100" s="25"/>
      <c r="I100" s="25"/>
      <c r="K100" s="32">
        <v>23</v>
      </c>
      <c r="L100" s="18">
        <v>640</v>
      </c>
      <c r="M100" s="25"/>
      <c r="N100" s="25"/>
      <c r="O100" s="34"/>
    </row>
    <row r="101" spans="3:15" ht="12.75">
      <c r="C101" s="37" t="s">
        <v>123</v>
      </c>
      <c r="D101" s="32" t="s">
        <v>380</v>
      </c>
      <c r="F101" s="25"/>
      <c r="G101" s="25"/>
      <c r="H101" s="25"/>
      <c r="I101" s="25"/>
      <c r="K101" s="32">
        <v>8</v>
      </c>
      <c r="L101" s="18">
        <v>1370</v>
      </c>
      <c r="M101" s="25"/>
      <c r="N101" s="25"/>
      <c r="O101" s="34"/>
    </row>
    <row r="102" spans="3:15" ht="12.75">
      <c r="C102" s="37" t="s">
        <v>123</v>
      </c>
      <c r="D102" s="32" t="s">
        <v>389</v>
      </c>
      <c r="F102" s="25"/>
      <c r="G102" s="25"/>
      <c r="H102" s="25"/>
      <c r="I102" s="25"/>
      <c r="K102" s="32">
        <v>32</v>
      </c>
      <c r="L102" s="18">
        <v>550</v>
      </c>
      <c r="M102" s="25"/>
      <c r="N102" s="25"/>
      <c r="O102" s="34"/>
    </row>
    <row r="103" spans="3:15" ht="12.75">
      <c r="C103" s="37" t="s">
        <v>123</v>
      </c>
      <c r="D103" s="32" t="s">
        <v>454</v>
      </c>
      <c r="F103" s="25"/>
      <c r="G103" s="25"/>
      <c r="H103" s="25"/>
      <c r="I103" s="25"/>
      <c r="K103" s="32">
        <v>3</v>
      </c>
      <c r="L103" s="18">
        <v>1700</v>
      </c>
      <c r="M103" s="25"/>
      <c r="N103" s="25"/>
      <c r="O103" s="34"/>
    </row>
    <row r="104" spans="3:15" ht="12.75">
      <c r="C104" s="37" t="s">
        <v>123</v>
      </c>
      <c r="D104" s="32" t="s">
        <v>455</v>
      </c>
      <c r="F104" s="25"/>
      <c r="G104" s="25"/>
      <c r="H104" s="25"/>
      <c r="I104" s="25"/>
      <c r="K104" s="32">
        <v>7</v>
      </c>
      <c r="L104" s="18">
        <v>1380</v>
      </c>
      <c r="M104" s="25"/>
      <c r="N104" s="25"/>
      <c r="O104" s="34"/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2000-2001 USFA Point Standings
Senior &amp;A - Rolling Standings</oddHeader>
    <oddFooter>&amp;L&amp;"Arial,Bold"* Permanent Resident
# Junior&amp;"Arial,Regular"
Total = Best 2 plus Group II&amp;CPage &amp;P&amp;R&amp;"Arial,Bold"np = Did not earn points (including not competing)&amp;"Arial,Regular"
Printed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10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27.421875" style="37" customWidth="1"/>
    <col min="4" max="4" width="5.421875" style="18" customWidth="1"/>
    <col min="5" max="5" width="8.00390625" style="18" customWidth="1"/>
    <col min="6" max="7" width="5.7109375" style="19" customWidth="1"/>
    <col min="8" max="8" width="5.421875" style="19" customWidth="1"/>
    <col min="9" max="15" width="5.421875" style="28" customWidth="1"/>
    <col min="16" max="19" width="4.7109375" style="29" customWidth="1"/>
    <col min="20" max="20" width="9.140625" style="25" customWidth="1"/>
    <col min="21" max="38" width="9.140625" style="25" hidden="1" customWidth="1"/>
    <col min="39" max="16384" width="9.140625" style="25" customWidth="1"/>
  </cols>
  <sheetData>
    <row r="1" spans="1:19" s="8" customFormat="1" ht="12.75" customHeight="1">
      <c r="A1" s="35"/>
      <c r="B1" s="1"/>
      <c r="C1" s="2" t="s">
        <v>0</v>
      </c>
      <c r="D1" s="3" t="s">
        <v>1</v>
      </c>
      <c r="E1" s="3" t="s">
        <v>2</v>
      </c>
      <c r="F1" s="4" t="s">
        <v>3</v>
      </c>
      <c r="G1" s="5"/>
      <c r="H1" s="4" t="s">
        <v>321</v>
      </c>
      <c r="I1" s="6"/>
      <c r="J1" s="4" t="s">
        <v>319</v>
      </c>
      <c r="K1" s="6"/>
      <c r="L1" s="4" t="s">
        <v>394</v>
      </c>
      <c r="M1" s="6"/>
      <c r="N1" s="4" t="s">
        <v>393</v>
      </c>
      <c r="O1" s="6"/>
      <c r="P1" s="7" t="s">
        <v>4</v>
      </c>
      <c r="Q1" s="7"/>
      <c r="R1" s="7"/>
      <c r="S1" s="6"/>
    </row>
    <row r="2" spans="1:30" s="8" customFormat="1" ht="18.75" customHeight="1">
      <c r="A2" s="1"/>
      <c r="B2" s="1"/>
      <c r="C2" s="2"/>
      <c r="D2" s="2"/>
      <c r="E2" s="3"/>
      <c r="F2" s="4"/>
      <c r="G2" s="9" t="s">
        <v>5</v>
      </c>
      <c r="H2" s="4" t="s">
        <v>177</v>
      </c>
      <c r="I2" s="6" t="s">
        <v>239</v>
      </c>
      <c r="J2" s="4" t="s">
        <v>177</v>
      </c>
      <c r="K2" s="6" t="s">
        <v>320</v>
      </c>
      <c r="L2" s="4" t="s">
        <v>177</v>
      </c>
      <c r="M2" s="6" t="s">
        <v>395</v>
      </c>
      <c r="N2" s="4" t="s">
        <v>6</v>
      </c>
      <c r="O2" s="6" t="s">
        <v>493</v>
      </c>
      <c r="P2" s="4" t="s">
        <v>4</v>
      </c>
      <c r="Q2" s="7"/>
      <c r="R2" s="10"/>
      <c r="S2" s="11"/>
      <c r="AD2" s="12"/>
    </row>
    <row r="3" spans="1:19" s="8" customFormat="1" ht="11.25" customHeight="1" hidden="1">
      <c r="A3" s="1"/>
      <c r="B3" s="1"/>
      <c r="C3" s="2"/>
      <c r="D3" s="2"/>
      <c r="E3" s="2"/>
      <c r="F3" s="13"/>
      <c r="G3" s="14"/>
      <c r="H3" s="14">
        <f>COLUMN()</f>
        <v>8</v>
      </c>
      <c r="I3" s="15">
        <f>HLOOKUP(H2,PointTableHeader,2,FALSE)</f>
        <v>11</v>
      </c>
      <c r="J3" s="14">
        <f>COLUMN()</f>
        <v>10</v>
      </c>
      <c r="K3" s="15">
        <f>HLOOKUP(J2,PointTableHeader,2,FALSE)</f>
        <v>11</v>
      </c>
      <c r="L3" s="14">
        <f>COLUMN()</f>
        <v>12</v>
      </c>
      <c r="M3" s="15">
        <f>HLOOKUP(L2,PointTableHeader,2,FALSE)</f>
        <v>11</v>
      </c>
      <c r="N3" s="14">
        <f>COLUMN()</f>
        <v>14</v>
      </c>
      <c r="O3" s="15">
        <f>HLOOKUP(N2,PointTableHeader,2,FALSE)</f>
        <v>10</v>
      </c>
      <c r="P3" s="14">
        <f>COLUMN()</f>
        <v>16</v>
      </c>
      <c r="Q3" s="3"/>
      <c r="R3" s="3"/>
      <c r="S3" s="15"/>
    </row>
    <row r="4" spans="1:38" ht="13.5">
      <c r="A4" s="16" t="str">
        <f aca="true" t="shared" si="0" ref="A4:A35">IF(E4=0,"",IF(E4=E3,A3,ROW()-3&amp;IF(E4=E5,"T","")))</f>
        <v>1</v>
      </c>
      <c r="B4" s="16">
        <f>TRIM(IF(D4&gt;=JuniorCutoff,"#",""))</f>
      </c>
      <c r="C4" s="17" t="s">
        <v>149</v>
      </c>
      <c r="D4" s="18">
        <v>1963</v>
      </c>
      <c r="E4" s="19">
        <f>ROUND(F4+IF('Men''s Epée'!$A$3=1,G4,0)+LARGE($U4:$AB4,1)+LARGE($U4:$AB4,2),0)</f>
        <v>6133</v>
      </c>
      <c r="F4" s="20">
        <v>650</v>
      </c>
      <c r="G4" s="21">
        <v>3707.7</v>
      </c>
      <c r="H4" s="21">
        <v>2</v>
      </c>
      <c r="I4" s="22">
        <f>IF(OR('Men''s Epée'!$A$3=1,'Men''s Epée'!$U$3=TRUE),IF(OR(H4&gt;=49,ISNUMBER(H4)=FALSE),0,VLOOKUP(H4,PointTable,I$3,TRUE)),0)</f>
        <v>925</v>
      </c>
      <c r="J4" s="21">
        <v>7</v>
      </c>
      <c r="K4" s="22">
        <f>IF(OR('Men''s Epée'!$A$3=1,'Men''s Epée'!$V$3=TRUE),IF(OR(J4&gt;=49,ISNUMBER(J4)=FALSE),0,VLOOKUP(J4,PointTable,K$3,TRUE)),0)</f>
        <v>715</v>
      </c>
      <c r="L4" s="21" t="s">
        <v>8</v>
      </c>
      <c r="M4" s="22">
        <f>IF(OR('Men''s Epée'!$A$3=1,'Men''s Epée'!$W$3=TRUE),IF(OR(L4&gt;=49,ISNUMBER(L4)=FALSE),0,VLOOKUP(L4,PointTable,M$3,TRUE)),0)</f>
        <v>0</v>
      </c>
      <c r="N4" s="21">
        <v>3</v>
      </c>
      <c r="O4" s="22">
        <f>IF(OR('Men''s Epée'!$A$3=1,'Men''s Epée'!$X$3=TRUE),IF(OR(N4&gt;=49,ISNUMBER(N4)=FALSE),0,VLOOKUP(N4,PointTable,O$3,TRUE)),0)</f>
        <v>850</v>
      </c>
      <c r="P4" s="23"/>
      <c r="Q4" s="23"/>
      <c r="R4" s="23"/>
      <c r="S4" s="24"/>
      <c r="U4" s="25">
        <f aca="true" t="shared" si="1" ref="U4:U32">I4</f>
        <v>925</v>
      </c>
      <c r="V4" s="25">
        <f aca="true" t="shared" si="2" ref="V4:V32">K4</f>
        <v>715</v>
      </c>
      <c r="W4" s="25">
        <f aca="true" t="shared" si="3" ref="W4:W32">M4</f>
        <v>0</v>
      </c>
      <c r="X4" s="25">
        <f aca="true" t="shared" si="4" ref="X4:X32">O4</f>
        <v>850</v>
      </c>
      <c r="Y4" s="25">
        <f>IF(OR('Men''s Epée'!$A$3=1,P4&gt;0),ABS(P4),0)</f>
        <v>0</v>
      </c>
      <c r="Z4" s="25">
        <f>IF(OR('Men''s Epée'!$A$3=1,Q4&gt;0),ABS(Q4),0)</f>
        <v>0</v>
      </c>
      <c r="AA4" s="25">
        <f>IF(OR('Men''s Epée'!$A$3=1,R4&gt;0),ABS(R4),0)</f>
        <v>0</v>
      </c>
      <c r="AB4" s="25">
        <f>IF(OR('Men''s Epée'!$A$3=1,S4&gt;0),ABS(S4),0)</f>
        <v>0</v>
      </c>
      <c r="AD4" s="12">
        <f>IF('Men''s Epée'!$U$3=TRUE,I4,0)</f>
        <v>0</v>
      </c>
      <c r="AE4" s="12">
        <f>IF('Men''s Epée'!$V$3=TRUE,K4,0)</f>
        <v>0</v>
      </c>
      <c r="AF4" s="12">
        <f>IF('Men''s Epée'!$W$3=TRUE,M4,0)</f>
        <v>0</v>
      </c>
      <c r="AG4" s="12">
        <f>IF('Men''s Epée'!$X$3=TRUE,O4,0)</f>
        <v>0</v>
      </c>
      <c r="AH4" s="26">
        <f>MAX(P4,0)</f>
        <v>0</v>
      </c>
      <c r="AI4" s="26">
        <f>MAX(Q4,0)</f>
        <v>0</v>
      </c>
      <c r="AJ4" s="26">
        <f>MAX(R4,0)</f>
        <v>0</v>
      </c>
      <c r="AK4" s="26">
        <f>MAX(S4,0)</f>
        <v>0</v>
      </c>
      <c r="AL4" s="12">
        <f aca="true" t="shared" si="5" ref="AL4:AL35">LARGE(AD4:AK4,1)+LARGE(AD4:AK4,2)+F4</f>
        <v>650</v>
      </c>
    </row>
    <row r="5" spans="1:38" ht="13.5">
      <c r="A5" s="16" t="str">
        <f t="shared" si="0"/>
        <v>2</v>
      </c>
      <c r="B5" s="16" t="str">
        <f aca="true" t="shared" si="6" ref="B5:B48">TRIM(IF(D5&gt;=JuniorCutoff,"#",""))</f>
        <v>#</v>
      </c>
      <c r="C5" s="17" t="s">
        <v>148</v>
      </c>
      <c r="D5" s="18">
        <v>1985</v>
      </c>
      <c r="E5" s="19">
        <f>ROUND(F5+IF('Men''s Epée'!$A$3=1,G5,0)+LARGE($U5:$AB5,1)+LARGE($U5:$AB5,2),0)</f>
        <v>5502</v>
      </c>
      <c r="F5" s="20">
        <v>560</v>
      </c>
      <c r="G5" s="21">
        <v>3491.55</v>
      </c>
      <c r="H5" s="21">
        <v>8</v>
      </c>
      <c r="I5" s="22">
        <f>IF(OR('Men''s Epée'!$A$3=1,'Men''s Epée'!$U$3=TRUE),IF(OR(H5&gt;=49,ISNUMBER(H5)=FALSE),0,VLOOKUP(H5,PointTable,I$3,TRUE)),0)</f>
        <v>695</v>
      </c>
      <c r="J5" s="21">
        <v>5</v>
      </c>
      <c r="K5" s="22">
        <f>IF(OR('Men''s Epée'!$A$3=1,'Men''s Epée'!$V$3=TRUE),IF(OR(J5&gt;=49,ISNUMBER(J5)=FALSE),0,VLOOKUP(J5,PointTable,K$3,TRUE)),0)</f>
        <v>755</v>
      </c>
      <c r="L5" s="21" t="s">
        <v>8</v>
      </c>
      <c r="M5" s="22">
        <f>IF(OR('Men''s Epée'!$A$3=1,'Men''s Epée'!$W$3=TRUE),IF(OR(L5&gt;=49,ISNUMBER(L5)=FALSE),0,VLOOKUP(L5,PointTable,M$3,TRUE)),0)</f>
        <v>0</v>
      </c>
      <c r="N5" s="21">
        <v>7</v>
      </c>
      <c r="O5" s="22">
        <f>IF(OR('Men''s Epée'!$A$3=1,'Men''s Epée'!$X$3=TRUE),IF(OR(N5&gt;=49,ISNUMBER(N5)=FALSE),0,VLOOKUP(N5,PointTable,O$3,TRUE)),0)</f>
        <v>690</v>
      </c>
      <c r="P5" s="23"/>
      <c r="Q5" s="23"/>
      <c r="R5" s="23"/>
      <c r="S5" s="24"/>
      <c r="U5" s="25">
        <f t="shared" si="1"/>
        <v>695</v>
      </c>
      <c r="V5" s="25">
        <f t="shared" si="2"/>
        <v>755</v>
      </c>
      <c r="W5" s="25">
        <f t="shared" si="3"/>
        <v>0</v>
      </c>
      <c r="X5" s="25">
        <f t="shared" si="4"/>
        <v>690</v>
      </c>
      <c r="Y5" s="25">
        <f>IF(OR('Men''s Epée'!$A$3=1,P5&gt;0),ABS(P5),0)</f>
        <v>0</v>
      </c>
      <c r="Z5" s="25">
        <f>IF(OR('Men''s Epée'!$A$3=1,Q5&gt;0),ABS(Q5),0)</f>
        <v>0</v>
      </c>
      <c r="AA5" s="25">
        <f>IF(OR('Men''s Epée'!$A$3=1,R5&gt;0),ABS(R5),0)</f>
        <v>0</v>
      </c>
      <c r="AB5" s="25">
        <f>IF(OR('Men''s Epée'!$A$3=1,S5&gt;0),ABS(S5),0)</f>
        <v>0</v>
      </c>
      <c r="AD5" s="12">
        <f>IF('Men''s Epée'!$U$3=TRUE,I5,0)</f>
        <v>0</v>
      </c>
      <c r="AE5" s="12">
        <f>IF('Men''s Epée'!$V$3=TRUE,K5,0)</f>
        <v>0</v>
      </c>
      <c r="AF5" s="12">
        <f>IF('Men''s Epée'!$W$3=TRUE,M5,0)</f>
        <v>0</v>
      </c>
      <c r="AG5" s="12">
        <f>IF('Men''s Epée'!$X$3=TRUE,O5,0)</f>
        <v>0</v>
      </c>
      <c r="AH5" s="26">
        <f aca="true" t="shared" si="7" ref="AH5:AK32">MAX(P5,0)</f>
        <v>0</v>
      </c>
      <c r="AI5" s="26">
        <f t="shared" si="7"/>
        <v>0</v>
      </c>
      <c r="AJ5" s="26">
        <f t="shared" si="7"/>
        <v>0</v>
      </c>
      <c r="AK5" s="26">
        <f t="shared" si="7"/>
        <v>0</v>
      </c>
      <c r="AL5" s="12">
        <f t="shared" si="5"/>
        <v>560</v>
      </c>
    </row>
    <row r="6" spans="1:38" ht="13.5">
      <c r="A6" s="16" t="str">
        <f t="shared" si="0"/>
        <v>3</v>
      </c>
      <c r="B6" s="16">
        <f t="shared" si="6"/>
      </c>
      <c r="C6" s="17" t="s">
        <v>116</v>
      </c>
      <c r="D6" s="18">
        <v>1978</v>
      </c>
      <c r="E6" s="19">
        <f>ROUND(F6+IF('Men''s Epée'!$A$3=1,G6,0)+LARGE($U6:$AB6,1)+LARGE($U6:$AB6,2),0)</f>
        <v>4245</v>
      </c>
      <c r="F6" s="20">
        <v>630</v>
      </c>
      <c r="G6" s="21">
        <v>2180</v>
      </c>
      <c r="H6" s="21">
        <v>9</v>
      </c>
      <c r="I6" s="22">
        <f>IF(OR('Men''s Epée'!$A$3=1,'Men''s Epée'!$U$3=TRUE),IF(OR(H6&gt;=49,ISNUMBER(H6)=FALSE),0,VLOOKUP(H6,PointTable,I$3,TRUE)),0)</f>
        <v>620</v>
      </c>
      <c r="J6" s="21" t="s">
        <v>8</v>
      </c>
      <c r="K6" s="22">
        <f>IF(OR('Men''s Epée'!$A$3=1,'Men''s Epée'!$V$3=TRUE),IF(OR(J6&gt;=49,ISNUMBER(J6)=FALSE),0,VLOOKUP(J6,PointTable,K$3,TRUE)),0)</f>
        <v>0</v>
      </c>
      <c r="L6" s="21">
        <v>6</v>
      </c>
      <c r="M6" s="22">
        <f>IF(OR('Men''s Epée'!$A$3=1,'Men''s Epée'!$W$3=TRUE),IF(OR(L6&gt;=49,ISNUMBER(L6)=FALSE),0,VLOOKUP(L6,PointTable,M$3,TRUE)),0)</f>
        <v>735</v>
      </c>
      <c r="N6" s="21">
        <v>5</v>
      </c>
      <c r="O6" s="22">
        <f>IF(OR('Men''s Epée'!$A$3=1,'Men''s Epée'!$X$3=TRUE),IF(OR(N6&gt;=49,ISNUMBER(N6)=FALSE),0,VLOOKUP(N6,PointTable,O$3,TRUE)),0)</f>
        <v>700</v>
      </c>
      <c r="P6" s="23"/>
      <c r="Q6" s="23"/>
      <c r="R6" s="23"/>
      <c r="S6" s="24"/>
      <c r="U6" s="25">
        <f t="shared" si="1"/>
        <v>620</v>
      </c>
      <c r="V6" s="25">
        <f t="shared" si="2"/>
        <v>0</v>
      </c>
      <c r="W6" s="25">
        <f t="shared" si="3"/>
        <v>735</v>
      </c>
      <c r="X6" s="25">
        <f t="shared" si="4"/>
        <v>700</v>
      </c>
      <c r="Y6" s="25">
        <f>IF(OR('Men''s Epée'!$A$3=1,P6&gt;0),ABS(P6),0)</f>
        <v>0</v>
      </c>
      <c r="Z6" s="25">
        <f>IF(OR('Men''s Epée'!$A$3=1,Q6&gt;0),ABS(Q6),0)</f>
        <v>0</v>
      </c>
      <c r="AA6" s="25">
        <f>IF(OR('Men''s Epée'!$A$3=1,R6&gt;0),ABS(R6),0)</f>
        <v>0</v>
      </c>
      <c r="AB6" s="25">
        <f>IF(OR('Men''s Epée'!$A$3=1,S6&gt;0),ABS(S6),0)</f>
        <v>0</v>
      </c>
      <c r="AD6" s="12">
        <f>IF('Men''s Epée'!$U$3=TRUE,I6,0)</f>
        <v>0</v>
      </c>
      <c r="AE6" s="12">
        <f>IF('Men''s Epée'!$V$3=TRUE,K6,0)</f>
        <v>0</v>
      </c>
      <c r="AF6" s="12">
        <f>IF('Men''s Epée'!$W$3=TRUE,M6,0)</f>
        <v>0</v>
      </c>
      <c r="AG6" s="12">
        <f>IF('Men''s Epée'!$X$3=TRUE,O6,0)</f>
        <v>0</v>
      </c>
      <c r="AH6" s="26">
        <f t="shared" si="7"/>
        <v>0</v>
      </c>
      <c r="AI6" s="26">
        <f t="shared" si="7"/>
        <v>0</v>
      </c>
      <c r="AJ6" s="26">
        <f t="shared" si="7"/>
        <v>0</v>
      </c>
      <c r="AK6" s="26">
        <f t="shared" si="7"/>
        <v>0</v>
      </c>
      <c r="AL6" s="12">
        <f t="shared" si="5"/>
        <v>630</v>
      </c>
    </row>
    <row r="7" spans="1:38" ht="13.5">
      <c r="A7" s="16" t="str">
        <f t="shared" si="0"/>
        <v>4</v>
      </c>
      <c r="B7" s="16" t="str">
        <f>TRIM(IF(D7&gt;=JuniorCutoff,"#",""))</f>
        <v>#</v>
      </c>
      <c r="C7" s="17" t="s">
        <v>171</v>
      </c>
      <c r="D7" s="36">
        <v>1983</v>
      </c>
      <c r="E7" s="19">
        <f>ROUND(F7+IF('Men''s Epée'!$A$3=1,G7,0)+LARGE($U7:$AB7,1)+LARGE($U7:$AB7,2),0)</f>
        <v>3619</v>
      </c>
      <c r="F7" s="20"/>
      <c r="G7" s="21">
        <v>1619.25</v>
      </c>
      <c r="H7" s="21">
        <v>1</v>
      </c>
      <c r="I7" s="22">
        <f>IF(OR('Men''s Epée'!$A$3=1,'Men''s Epée'!$U$3=TRUE),IF(OR(H7&gt;=49,ISNUMBER(H7)=FALSE),0,VLOOKUP(H7,PointTable,I$3,TRUE)),0)</f>
        <v>1000</v>
      </c>
      <c r="J7" s="21">
        <v>2</v>
      </c>
      <c r="K7" s="22">
        <f>IF(OR('Men''s Epée'!$A$3=1,'Men''s Epée'!$V$3=TRUE),IF(OR(J7&gt;=49,ISNUMBER(J7)=FALSE),0,VLOOKUP(J7,PointTable,K$3,TRUE)),0)</f>
        <v>925</v>
      </c>
      <c r="L7" s="21">
        <v>1</v>
      </c>
      <c r="M7" s="22">
        <f>IF(OR('Men''s Epée'!$A$3=1,'Men''s Epée'!$W$3=TRUE),IF(OR(L7&gt;=49,ISNUMBER(L7)=FALSE),0,VLOOKUP(L7,PointTable,M$3,TRUE)),0)</f>
        <v>1000</v>
      </c>
      <c r="N7" s="21">
        <v>3</v>
      </c>
      <c r="O7" s="22">
        <f>IF(OR('Men''s Epée'!$A$3=1,'Men''s Epée'!$X$3=TRUE),IF(OR(N7&gt;=49,ISNUMBER(N7)=FALSE),0,VLOOKUP(N7,PointTable,O$3,TRUE)),0)</f>
        <v>850</v>
      </c>
      <c r="P7" s="23"/>
      <c r="Q7" s="23"/>
      <c r="R7" s="23"/>
      <c r="S7" s="24"/>
      <c r="U7" s="25">
        <f t="shared" si="1"/>
        <v>1000</v>
      </c>
      <c r="V7" s="25">
        <f t="shared" si="2"/>
        <v>925</v>
      </c>
      <c r="W7" s="25">
        <f t="shared" si="3"/>
        <v>1000</v>
      </c>
      <c r="X7" s="25">
        <f t="shared" si="4"/>
        <v>850</v>
      </c>
      <c r="Y7" s="25">
        <f>IF(OR('Men''s Epée'!$A$3=1,P7&gt;0),ABS(P7),0)</f>
        <v>0</v>
      </c>
      <c r="Z7" s="25">
        <f>IF(OR('Men''s Epée'!$A$3=1,Q7&gt;0),ABS(Q7),0)</f>
        <v>0</v>
      </c>
      <c r="AA7" s="25">
        <f>IF(OR('Men''s Epée'!$A$3=1,R7&gt;0),ABS(R7),0)</f>
        <v>0</v>
      </c>
      <c r="AB7" s="25">
        <f>IF(OR('Men''s Epée'!$A$3=1,S7&gt;0),ABS(S7),0)</f>
        <v>0</v>
      </c>
      <c r="AD7" s="12">
        <f>IF('Men''s Epée'!$U$3=TRUE,I7,0)</f>
        <v>0</v>
      </c>
      <c r="AE7" s="12">
        <f>IF('Men''s Epée'!$V$3=TRUE,K7,0)</f>
        <v>0</v>
      </c>
      <c r="AF7" s="12">
        <f>IF('Men''s Epée'!$W$3=TRUE,M7,0)</f>
        <v>0</v>
      </c>
      <c r="AG7" s="12">
        <f>IF('Men''s Epée'!$X$3=TRUE,O7,0)</f>
        <v>0</v>
      </c>
      <c r="AH7" s="26">
        <f t="shared" si="7"/>
        <v>0</v>
      </c>
      <c r="AI7" s="26">
        <f t="shared" si="7"/>
        <v>0</v>
      </c>
      <c r="AJ7" s="26">
        <f t="shared" si="7"/>
        <v>0</v>
      </c>
      <c r="AK7" s="26">
        <f t="shared" si="7"/>
        <v>0</v>
      </c>
      <c r="AL7" s="12">
        <f t="shared" si="5"/>
        <v>0</v>
      </c>
    </row>
    <row r="8" spans="1:38" ht="13.5">
      <c r="A8" s="16" t="str">
        <f t="shared" si="0"/>
        <v>5</v>
      </c>
      <c r="B8" s="16">
        <f t="shared" si="6"/>
      </c>
      <c r="C8" s="17" t="s">
        <v>153</v>
      </c>
      <c r="D8" s="18">
        <v>1980</v>
      </c>
      <c r="E8" s="19">
        <f>ROUND(F8+IF('Men''s Epée'!$A$3=1,G8,0)+LARGE($U8:$AB8,1)+LARGE($U8:$AB8,2),0)</f>
        <v>3430</v>
      </c>
      <c r="F8" s="20"/>
      <c r="G8" s="21">
        <v>1894.925</v>
      </c>
      <c r="H8" s="21" t="s">
        <v>8</v>
      </c>
      <c r="I8" s="22">
        <f>IF(OR('Men''s Epée'!$A$3=1,'Men''s Epée'!$U$3=TRUE),IF(OR(H8&gt;=49,ISNUMBER(H8)=FALSE),0,VLOOKUP(H8,PointTable,I$3,TRUE)),0)</f>
        <v>0</v>
      </c>
      <c r="J8" s="21">
        <v>34</v>
      </c>
      <c r="K8" s="22">
        <f>IF(OR('Men''s Epée'!$A$3=1,'Men''s Epée'!$V$3=TRUE),IF(OR(J8&gt;=49,ISNUMBER(J8)=FALSE),0,VLOOKUP(J8,PointTable,K$3,TRUE)),0)</f>
        <v>270</v>
      </c>
      <c r="L8" s="21">
        <v>3</v>
      </c>
      <c r="M8" s="22">
        <f>IF(OR('Men''s Epée'!$A$3=1,'Men''s Epée'!$W$3=TRUE),IF(OR(L8&gt;=49,ISNUMBER(L8)=FALSE),0,VLOOKUP(L8,PointTable,M$3,TRUE)),0)</f>
        <v>840</v>
      </c>
      <c r="N8" s="21">
        <v>6</v>
      </c>
      <c r="O8" s="22">
        <f>IF(OR('Men''s Epée'!$A$3=1,'Men''s Epée'!$X$3=TRUE),IF(OR(N8&gt;=49,ISNUMBER(N8)=FALSE),0,VLOOKUP(N8,PointTable,O$3,TRUE)),0)</f>
        <v>695</v>
      </c>
      <c r="P8" s="23"/>
      <c r="Q8" s="23"/>
      <c r="R8" s="23"/>
      <c r="S8" s="24"/>
      <c r="U8" s="25">
        <f t="shared" si="1"/>
        <v>0</v>
      </c>
      <c r="V8" s="25">
        <f t="shared" si="2"/>
        <v>270</v>
      </c>
      <c r="W8" s="25">
        <f t="shared" si="3"/>
        <v>840</v>
      </c>
      <c r="X8" s="25">
        <f t="shared" si="4"/>
        <v>695</v>
      </c>
      <c r="Y8" s="25">
        <f>IF(OR('Men''s Epée'!$A$3=1,P8&gt;0),ABS(P8),0)</f>
        <v>0</v>
      </c>
      <c r="Z8" s="25">
        <f>IF(OR('Men''s Epée'!$A$3=1,Q8&gt;0),ABS(Q8),0)</f>
        <v>0</v>
      </c>
      <c r="AA8" s="25">
        <f>IF(OR('Men''s Epée'!$A$3=1,R8&gt;0),ABS(R8),0)</f>
        <v>0</v>
      </c>
      <c r="AB8" s="25">
        <f>IF(OR('Men''s Epée'!$A$3=1,S8&gt;0),ABS(S8),0)</f>
        <v>0</v>
      </c>
      <c r="AD8" s="12">
        <f>IF('Men''s Epée'!$U$3=TRUE,I8,0)</f>
        <v>0</v>
      </c>
      <c r="AE8" s="12">
        <f>IF('Men''s Epée'!$V$3=TRUE,K8,0)</f>
        <v>0</v>
      </c>
      <c r="AF8" s="12">
        <f>IF('Men''s Epée'!$W$3=TRUE,M8,0)</f>
        <v>0</v>
      </c>
      <c r="AG8" s="12">
        <f>IF('Men''s Epée'!$X$3=TRUE,O8,0)</f>
        <v>0</v>
      </c>
      <c r="AH8" s="26">
        <f t="shared" si="7"/>
        <v>0</v>
      </c>
      <c r="AI8" s="26">
        <f t="shared" si="7"/>
        <v>0</v>
      </c>
      <c r="AJ8" s="26">
        <f t="shared" si="7"/>
        <v>0</v>
      </c>
      <c r="AK8" s="26">
        <f t="shared" si="7"/>
        <v>0</v>
      </c>
      <c r="AL8" s="12">
        <f t="shared" si="5"/>
        <v>0</v>
      </c>
    </row>
    <row r="9" spans="1:38" ht="13.5">
      <c r="A9" s="16" t="str">
        <f t="shared" si="0"/>
        <v>6</v>
      </c>
      <c r="B9" s="16">
        <f t="shared" si="6"/>
      </c>
      <c r="C9" s="17" t="s">
        <v>128</v>
      </c>
      <c r="D9" s="18">
        <v>1972</v>
      </c>
      <c r="E9" s="19">
        <f>ROUND(F9+IF('Men''s Epée'!$A$3=1,G9,0)+LARGE($U9:$AB9,1)+LARGE($U9:$AB9,2),0)</f>
        <v>3383</v>
      </c>
      <c r="F9" s="20"/>
      <c r="G9" s="21">
        <v>1622.5</v>
      </c>
      <c r="H9" s="21">
        <v>3</v>
      </c>
      <c r="I9" s="22">
        <f>IF(OR('Men''s Epée'!$A$3=1,'Men''s Epée'!$U$3=TRUE),IF(OR(H9&gt;=49,ISNUMBER(H9)=FALSE),0,VLOOKUP(H9,PointTable,I$3,TRUE)),0)</f>
        <v>840</v>
      </c>
      <c r="J9" s="21">
        <v>3</v>
      </c>
      <c r="K9" s="22">
        <f>IF(OR('Men''s Epée'!$A$3=1,'Men''s Epée'!$V$3=TRUE),IF(OR(J9&gt;=49,ISNUMBER(J9)=FALSE),0,VLOOKUP(J9,PointTable,K$3,TRUE)),0)</f>
        <v>840</v>
      </c>
      <c r="L9" s="21">
        <v>3</v>
      </c>
      <c r="M9" s="22">
        <f>IF(OR('Men''s Epée'!$A$3=1,'Men''s Epée'!$W$3=TRUE),IF(OR(L9&gt;=49,ISNUMBER(L9)=FALSE),0,VLOOKUP(L9,PointTable,M$3,TRUE)),0)</f>
        <v>840</v>
      </c>
      <c r="N9" s="21">
        <v>2</v>
      </c>
      <c r="O9" s="22">
        <f>IF(OR('Men''s Epée'!$A$3=1,'Men''s Epée'!$X$3=TRUE),IF(OR(N9&gt;=49,ISNUMBER(N9)=FALSE),0,VLOOKUP(N9,PointTable,O$3,TRUE)),0)</f>
        <v>920</v>
      </c>
      <c r="P9" s="23"/>
      <c r="Q9" s="23"/>
      <c r="R9" s="23"/>
      <c r="S9" s="24"/>
      <c r="U9" s="25">
        <f t="shared" si="1"/>
        <v>840</v>
      </c>
      <c r="V9" s="25">
        <f t="shared" si="2"/>
        <v>840</v>
      </c>
      <c r="W9" s="25">
        <f t="shared" si="3"/>
        <v>840</v>
      </c>
      <c r="X9" s="25">
        <f t="shared" si="4"/>
        <v>920</v>
      </c>
      <c r="Y9" s="25">
        <f>IF(OR('Men''s Epée'!$A$3=1,P9&gt;0),ABS(P9),0)</f>
        <v>0</v>
      </c>
      <c r="Z9" s="25">
        <f>IF(OR('Men''s Epée'!$A$3=1,Q9&gt;0),ABS(Q9),0)</f>
        <v>0</v>
      </c>
      <c r="AA9" s="25">
        <f>IF(OR('Men''s Epée'!$A$3=1,R9&gt;0),ABS(R9),0)</f>
        <v>0</v>
      </c>
      <c r="AB9" s="25">
        <f>IF(OR('Men''s Epée'!$A$3=1,S9&gt;0),ABS(S9),0)</f>
        <v>0</v>
      </c>
      <c r="AD9" s="12">
        <f>IF('Men''s Epée'!$U$3=TRUE,I9,0)</f>
        <v>0</v>
      </c>
      <c r="AE9" s="12">
        <f>IF('Men''s Epée'!$V$3=TRUE,K9,0)</f>
        <v>0</v>
      </c>
      <c r="AF9" s="12">
        <f>IF('Men''s Epée'!$W$3=TRUE,M9,0)</f>
        <v>0</v>
      </c>
      <c r="AG9" s="12">
        <f>IF('Men''s Epée'!$X$3=TRUE,O9,0)</f>
        <v>0</v>
      </c>
      <c r="AH9" s="26">
        <f t="shared" si="7"/>
        <v>0</v>
      </c>
      <c r="AI9" s="26">
        <f t="shared" si="7"/>
        <v>0</v>
      </c>
      <c r="AJ9" s="26">
        <f t="shared" si="7"/>
        <v>0</v>
      </c>
      <c r="AK9" s="26">
        <f t="shared" si="7"/>
        <v>0</v>
      </c>
      <c r="AL9" s="12">
        <f t="shared" si="5"/>
        <v>0</v>
      </c>
    </row>
    <row r="10" spans="1:38" ht="13.5">
      <c r="A10" s="16" t="str">
        <f t="shared" si="0"/>
        <v>7</v>
      </c>
      <c r="B10" s="16">
        <f t="shared" si="6"/>
      </c>
      <c r="C10" s="17" t="s">
        <v>191</v>
      </c>
      <c r="D10" s="18">
        <v>1974</v>
      </c>
      <c r="E10" s="19">
        <f>ROUND(F10+IF('Men''s Epée'!$A$3=1,G10,0)+LARGE($U10:$AB10,1)+LARGE($U10:$AB10,2),0)</f>
        <v>2560</v>
      </c>
      <c r="F10" s="20"/>
      <c r="G10" s="21">
        <v>1150.075</v>
      </c>
      <c r="H10" s="21">
        <v>7</v>
      </c>
      <c r="I10" s="22">
        <f>IF(OR('Men''s Epée'!$A$3=1,'Men''s Epée'!$U$3=TRUE),IF(OR(H10&gt;=49,ISNUMBER(H10)=FALSE),0,VLOOKUP(H10,PointTable,I$3,TRUE)),0)</f>
        <v>715</v>
      </c>
      <c r="J10" s="21">
        <v>17</v>
      </c>
      <c r="K10" s="22">
        <f>IF(OR('Men''s Epée'!$A$3=1,'Men''s Epée'!$V$3=TRUE),IF(OR(J10&gt;=49,ISNUMBER(J10)=FALSE),0,VLOOKUP(J10,PointTable,K$3,TRUE)),0)</f>
        <v>415</v>
      </c>
      <c r="L10" s="21">
        <v>8</v>
      </c>
      <c r="M10" s="22">
        <f>IF(OR('Men''s Epée'!$A$3=1,'Men''s Epée'!$W$3=TRUE),IF(OR(L10&gt;=49,ISNUMBER(L10)=FALSE),0,VLOOKUP(L10,PointTable,M$3,TRUE)),0)</f>
        <v>695</v>
      </c>
      <c r="N10" s="21">
        <v>27</v>
      </c>
      <c r="O10" s="22">
        <f>IF(OR('Men''s Epée'!$A$3=1,'Men''s Epée'!$X$3=TRUE),IF(OR(N10&gt;=49,ISNUMBER(N10)=FALSE),0,VLOOKUP(N10,PointTable,O$3,TRUE)),0)</f>
        <v>285</v>
      </c>
      <c r="P10" s="23"/>
      <c r="Q10" s="23"/>
      <c r="R10" s="23"/>
      <c r="S10" s="24"/>
      <c r="U10" s="25">
        <f t="shared" si="1"/>
        <v>715</v>
      </c>
      <c r="V10" s="25">
        <f t="shared" si="2"/>
        <v>415</v>
      </c>
      <c r="W10" s="25">
        <f t="shared" si="3"/>
        <v>695</v>
      </c>
      <c r="X10" s="25">
        <f t="shared" si="4"/>
        <v>285</v>
      </c>
      <c r="Y10" s="25">
        <f>IF(OR('Men''s Epée'!$A$3=1,P10&gt;0),ABS(P10),0)</f>
        <v>0</v>
      </c>
      <c r="Z10" s="25">
        <f>IF(OR('Men''s Epée'!$A$3=1,Q10&gt;0),ABS(Q10),0)</f>
        <v>0</v>
      </c>
      <c r="AA10" s="25">
        <f>IF(OR('Men''s Epée'!$A$3=1,R10&gt;0),ABS(R10),0)</f>
        <v>0</v>
      </c>
      <c r="AB10" s="25">
        <f>IF(OR('Men''s Epée'!$A$3=1,S10&gt;0),ABS(S10),0)</f>
        <v>0</v>
      </c>
      <c r="AD10" s="12">
        <f>IF('Men''s Epée'!$U$3=TRUE,I10,0)</f>
        <v>0</v>
      </c>
      <c r="AE10" s="12">
        <f>IF('Men''s Epée'!$V$3=TRUE,K10,0)</f>
        <v>0</v>
      </c>
      <c r="AF10" s="12">
        <f>IF('Men''s Epée'!$W$3=TRUE,M10,0)</f>
        <v>0</v>
      </c>
      <c r="AG10" s="12">
        <f>IF('Men''s Epée'!$X$3=TRUE,O10,0)</f>
        <v>0</v>
      </c>
      <c r="AH10" s="26">
        <f t="shared" si="7"/>
        <v>0</v>
      </c>
      <c r="AI10" s="26">
        <f t="shared" si="7"/>
        <v>0</v>
      </c>
      <c r="AJ10" s="26">
        <f t="shared" si="7"/>
        <v>0</v>
      </c>
      <c r="AK10" s="26">
        <f t="shared" si="7"/>
        <v>0</v>
      </c>
      <c r="AL10" s="12">
        <f t="shared" si="5"/>
        <v>0</v>
      </c>
    </row>
    <row r="11" spans="1:38" ht="13.5">
      <c r="A11" s="16" t="str">
        <f t="shared" si="0"/>
        <v>8</v>
      </c>
      <c r="B11" s="16">
        <f t="shared" si="6"/>
      </c>
      <c r="C11" s="17" t="s">
        <v>281</v>
      </c>
      <c r="D11" s="18">
        <v>1978</v>
      </c>
      <c r="E11" s="19">
        <f>ROUND(F11+IF('Men''s Epée'!$A$3=1,G11,0)+LARGE($U11:$AB11,1)+LARGE($U11:$AB11,2),0)</f>
        <v>1937</v>
      </c>
      <c r="F11" s="20"/>
      <c r="G11" s="21">
        <v>561.975</v>
      </c>
      <c r="H11" s="21">
        <v>5</v>
      </c>
      <c r="I11" s="22">
        <f>IF(OR('Men''s Epée'!$A$3=1,'Men''s Epée'!$U$3=TRUE),IF(OR(H11&gt;=49,ISNUMBER(H11)=FALSE),0,VLOOKUP(H11,PointTable,I$3,TRUE)),0)</f>
        <v>755</v>
      </c>
      <c r="J11" s="21">
        <v>27</v>
      </c>
      <c r="K11" s="22">
        <f>IF(OR('Men''s Epée'!$A$3=1,'Men''s Epée'!$V$3=TRUE),IF(OR(J11&gt;=49,ISNUMBER(J11)=FALSE),0,VLOOKUP(J11,PointTable,K$3,TRUE)),0)</f>
        <v>305</v>
      </c>
      <c r="L11" s="21">
        <v>9</v>
      </c>
      <c r="M11" s="22">
        <f>IF(OR('Men''s Epée'!$A$3=1,'Men''s Epée'!$W$3=TRUE),IF(OR(L11&gt;=49,ISNUMBER(L11)=FALSE),0,VLOOKUP(L11,PointTable,M$3,TRUE)),0)</f>
        <v>620</v>
      </c>
      <c r="N11" s="21">
        <v>13</v>
      </c>
      <c r="O11" s="22">
        <f>IF(OR('Men''s Epée'!$A$3=1,'Men''s Epée'!$X$3=TRUE),IF(OR(N11&gt;=49,ISNUMBER(N11)=FALSE),0,VLOOKUP(N11,PointTable,O$3,TRUE)),0)</f>
        <v>506</v>
      </c>
      <c r="P11" s="23"/>
      <c r="Q11" s="23"/>
      <c r="R11" s="23"/>
      <c r="S11" s="24"/>
      <c r="U11" s="25">
        <f t="shared" si="1"/>
        <v>755</v>
      </c>
      <c r="V11" s="25">
        <f t="shared" si="2"/>
        <v>305</v>
      </c>
      <c r="W11" s="25">
        <f t="shared" si="3"/>
        <v>620</v>
      </c>
      <c r="X11" s="25">
        <f t="shared" si="4"/>
        <v>506</v>
      </c>
      <c r="Y11" s="25">
        <f>IF(OR('Men''s Epée'!$A$3=1,P11&gt;0),ABS(P11),0)</f>
        <v>0</v>
      </c>
      <c r="Z11" s="25">
        <f>IF(OR('Men''s Epée'!$A$3=1,Q11&gt;0),ABS(Q11),0)</f>
        <v>0</v>
      </c>
      <c r="AA11" s="25">
        <f>IF(OR('Men''s Epée'!$A$3=1,R11&gt;0),ABS(R11),0)</f>
        <v>0</v>
      </c>
      <c r="AB11" s="25">
        <f>IF(OR('Men''s Epée'!$A$3=1,S11&gt;0),ABS(S11),0)</f>
        <v>0</v>
      </c>
      <c r="AD11" s="12">
        <f>IF('Men''s Epée'!$U$3=TRUE,I11,0)</f>
        <v>0</v>
      </c>
      <c r="AE11" s="12">
        <f>IF('Men''s Epée'!$V$3=TRUE,K11,0)</f>
        <v>0</v>
      </c>
      <c r="AF11" s="12">
        <f>IF('Men''s Epée'!$W$3=TRUE,M11,0)</f>
        <v>0</v>
      </c>
      <c r="AG11" s="12">
        <f>IF('Men''s Epée'!$X$3=TRUE,O11,0)</f>
        <v>0</v>
      </c>
      <c r="AH11" s="26">
        <f t="shared" si="7"/>
        <v>0</v>
      </c>
      <c r="AI11" s="26">
        <f t="shared" si="7"/>
        <v>0</v>
      </c>
      <c r="AJ11" s="26">
        <f t="shared" si="7"/>
        <v>0</v>
      </c>
      <c r="AK11" s="26">
        <f t="shared" si="7"/>
        <v>0</v>
      </c>
      <c r="AL11" s="12">
        <f t="shared" si="5"/>
        <v>0</v>
      </c>
    </row>
    <row r="12" spans="1:38" ht="13.5">
      <c r="A12" s="16" t="str">
        <f t="shared" si="0"/>
        <v>9</v>
      </c>
      <c r="B12" s="16">
        <f t="shared" si="6"/>
      </c>
      <c r="C12" s="17" t="s">
        <v>151</v>
      </c>
      <c r="D12" s="18">
        <v>1969</v>
      </c>
      <c r="E12" s="19">
        <f>ROUND(F12+IF('Men''s Epée'!$A$3=1,G12,0)+LARGE($U12:$AB12,1)+LARGE($U12:$AB12,2),0)</f>
        <v>1882</v>
      </c>
      <c r="F12" s="20"/>
      <c r="G12" s="21">
        <v>552.45</v>
      </c>
      <c r="H12" s="21">
        <v>12</v>
      </c>
      <c r="I12" s="22">
        <f>IF(OR('Men''s Epée'!$A$3=1,'Men''s Epée'!$U$3=TRUE),IF(OR(H12&gt;=49,ISNUMBER(H12)=FALSE),0,VLOOKUP(H12,PointTable,I$3,TRUE)),0)</f>
        <v>575</v>
      </c>
      <c r="J12" s="21">
        <v>13</v>
      </c>
      <c r="K12" s="22">
        <f>IF(OR('Men''s Epée'!$A$3=1,'Men''s Epée'!$V$3=TRUE),IF(OR(J12&gt;=49,ISNUMBER(J12)=FALSE),0,VLOOKUP(J12,PointTable,K$3,TRUE)),0)</f>
        <v>525</v>
      </c>
      <c r="L12" s="21">
        <v>5</v>
      </c>
      <c r="M12" s="22">
        <f>IF(OR('Men''s Epée'!$A$3=1,'Men''s Epée'!$W$3=TRUE),IF(OR(L12&gt;=49,ISNUMBER(L12)=FALSE),0,VLOOKUP(L12,PointTable,M$3,TRUE)),0)</f>
        <v>755</v>
      </c>
      <c r="N12" s="21">
        <v>11</v>
      </c>
      <c r="O12" s="22">
        <f>IF(OR('Men''s Epée'!$A$3=1,'Men''s Epée'!$X$3=TRUE),IF(OR(N12&gt;=49,ISNUMBER(N12)=FALSE),0,VLOOKUP(N12,PointTable,O$3,TRUE)),0)</f>
        <v>531</v>
      </c>
      <c r="P12" s="23"/>
      <c r="Q12" s="23"/>
      <c r="R12" s="23"/>
      <c r="S12" s="24"/>
      <c r="U12" s="25">
        <f t="shared" si="1"/>
        <v>575</v>
      </c>
      <c r="V12" s="25">
        <f t="shared" si="2"/>
        <v>525</v>
      </c>
      <c r="W12" s="25">
        <f t="shared" si="3"/>
        <v>755</v>
      </c>
      <c r="X12" s="25">
        <f t="shared" si="4"/>
        <v>531</v>
      </c>
      <c r="Y12" s="25">
        <f>IF(OR('Men''s Epée'!$A$3=1,P12&gt;0),ABS(P12),0)</f>
        <v>0</v>
      </c>
      <c r="Z12" s="25">
        <f>IF(OR('Men''s Epée'!$A$3=1,Q12&gt;0),ABS(Q12),0)</f>
        <v>0</v>
      </c>
      <c r="AA12" s="25">
        <f>IF(OR('Men''s Epée'!$A$3=1,R12&gt;0),ABS(R12),0)</f>
        <v>0</v>
      </c>
      <c r="AB12" s="25">
        <f>IF(OR('Men''s Epée'!$A$3=1,S12&gt;0),ABS(S12),0)</f>
        <v>0</v>
      </c>
      <c r="AD12" s="12">
        <f>IF('Men''s Epée'!$U$3=TRUE,I12,0)</f>
        <v>0</v>
      </c>
      <c r="AE12" s="12">
        <f>IF('Men''s Epée'!$V$3=TRUE,K12,0)</f>
        <v>0</v>
      </c>
      <c r="AF12" s="12">
        <f>IF('Men''s Epée'!$W$3=TRUE,M12,0)</f>
        <v>0</v>
      </c>
      <c r="AG12" s="12">
        <f>IF('Men''s Epée'!$X$3=TRUE,O12,0)</f>
        <v>0</v>
      </c>
      <c r="AH12" s="26">
        <f t="shared" si="7"/>
        <v>0</v>
      </c>
      <c r="AI12" s="26">
        <f t="shared" si="7"/>
        <v>0</v>
      </c>
      <c r="AJ12" s="26">
        <f t="shared" si="7"/>
        <v>0</v>
      </c>
      <c r="AK12" s="26">
        <f t="shared" si="7"/>
        <v>0</v>
      </c>
      <c r="AL12" s="12">
        <f t="shared" si="5"/>
        <v>0</v>
      </c>
    </row>
    <row r="13" spans="1:38" ht="13.5">
      <c r="A13" s="16" t="str">
        <f t="shared" si="0"/>
        <v>10</v>
      </c>
      <c r="B13" s="16">
        <f t="shared" si="6"/>
      </c>
      <c r="C13" s="17" t="s">
        <v>154</v>
      </c>
      <c r="D13" s="18">
        <v>1970</v>
      </c>
      <c r="E13" s="19">
        <f>ROUND(F13+IF('Men''s Epée'!$A$3=1,G13,0)+LARGE($U13:$AB13,1)+LARGE($U13:$AB13,2),0)</f>
        <v>1635</v>
      </c>
      <c r="F13" s="20"/>
      <c r="G13" s="21">
        <v>550</v>
      </c>
      <c r="H13" s="21">
        <v>31</v>
      </c>
      <c r="I13" s="22">
        <f>IF(OR('Men''s Epée'!$A$3=1,'Men''s Epée'!$U$3=TRUE),IF(OR(H13&gt;=49,ISNUMBER(H13)=FALSE),0,VLOOKUP(H13,PointTable,I$3,TRUE)),0)</f>
        <v>285</v>
      </c>
      <c r="J13" s="21">
        <v>14</v>
      </c>
      <c r="K13" s="22">
        <f>IF(OR('Men''s Epée'!$A$3=1,'Men''s Epée'!$V$3=TRUE),IF(OR(J13&gt;=49,ISNUMBER(J13)=FALSE),0,VLOOKUP(J13,PointTable,K$3,TRUE)),0)</f>
        <v>510</v>
      </c>
      <c r="L13" s="21">
        <v>12</v>
      </c>
      <c r="M13" s="22">
        <f>IF(OR('Men''s Epée'!$A$3=1,'Men''s Epée'!$W$3=TRUE),IF(OR(L13&gt;=49,ISNUMBER(L13)=FALSE),0,VLOOKUP(L13,PointTable,M$3,TRUE)),0)</f>
        <v>575</v>
      </c>
      <c r="N13" s="21">
        <v>14</v>
      </c>
      <c r="O13" s="22">
        <f>IF(OR('Men''s Epée'!$A$3=1,'Men''s Epée'!$X$3=TRUE),IF(OR(N13&gt;=49,ISNUMBER(N13)=FALSE),0,VLOOKUP(N13,PointTable,O$3,TRUE)),0)</f>
        <v>504</v>
      </c>
      <c r="P13" s="23"/>
      <c r="Q13" s="23"/>
      <c r="R13" s="23"/>
      <c r="S13" s="24"/>
      <c r="U13" s="25">
        <f t="shared" si="1"/>
        <v>285</v>
      </c>
      <c r="V13" s="25">
        <f t="shared" si="2"/>
        <v>510</v>
      </c>
      <c r="W13" s="25">
        <f t="shared" si="3"/>
        <v>575</v>
      </c>
      <c r="X13" s="25">
        <f t="shared" si="4"/>
        <v>504</v>
      </c>
      <c r="Y13" s="25">
        <f>IF(OR('Men''s Epée'!$A$3=1,P13&gt;0),ABS(P13),0)</f>
        <v>0</v>
      </c>
      <c r="Z13" s="25">
        <f>IF(OR('Men''s Epée'!$A$3=1,Q13&gt;0),ABS(Q13),0)</f>
        <v>0</v>
      </c>
      <c r="AA13" s="25">
        <f>IF(OR('Men''s Epée'!$A$3=1,R13&gt;0),ABS(R13),0)</f>
        <v>0</v>
      </c>
      <c r="AB13" s="25">
        <f>IF(OR('Men''s Epée'!$A$3=1,S13&gt;0),ABS(S13),0)</f>
        <v>0</v>
      </c>
      <c r="AD13" s="12">
        <f>IF('Men''s Epée'!$U$3=TRUE,I13,0)</f>
        <v>0</v>
      </c>
      <c r="AE13" s="12">
        <f>IF('Men''s Epée'!$V$3=TRUE,K13,0)</f>
        <v>0</v>
      </c>
      <c r="AF13" s="12">
        <f>IF('Men''s Epée'!$W$3=TRUE,M13,0)</f>
        <v>0</v>
      </c>
      <c r="AG13" s="12">
        <f>IF('Men''s Epée'!$X$3=TRUE,O13,0)</f>
        <v>0</v>
      </c>
      <c r="AH13" s="26">
        <f t="shared" si="7"/>
        <v>0</v>
      </c>
      <c r="AI13" s="26">
        <f t="shared" si="7"/>
        <v>0</v>
      </c>
      <c r="AJ13" s="26">
        <f t="shared" si="7"/>
        <v>0</v>
      </c>
      <c r="AK13" s="26">
        <f t="shared" si="7"/>
        <v>0</v>
      </c>
      <c r="AL13" s="12">
        <f t="shared" si="5"/>
        <v>0</v>
      </c>
    </row>
    <row r="14" spans="1:38" ht="13.5">
      <c r="A14" s="16" t="str">
        <f t="shared" si="0"/>
        <v>11</v>
      </c>
      <c r="B14" s="16" t="str">
        <f t="shared" si="6"/>
        <v>#</v>
      </c>
      <c r="C14" s="17" t="s">
        <v>175</v>
      </c>
      <c r="D14" s="18">
        <v>1982</v>
      </c>
      <c r="E14" s="19">
        <f>ROUND(F14+IF('Men''s Epée'!$A$3=1,G14,0)+LARGE($U14:$AB14,1)+LARGE($U14:$AB14,2),0)</f>
        <v>1590</v>
      </c>
      <c r="F14" s="20"/>
      <c r="G14" s="21"/>
      <c r="H14" s="21">
        <v>14</v>
      </c>
      <c r="I14" s="22">
        <f>IF(OR('Men''s Epée'!$A$3=1,'Men''s Epée'!$U$3=TRUE),IF(OR(H14&gt;=49,ISNUMBER(H14)=FALSE),0,VLOOKUP(H14,PointTable,I$3,TRUE)),0)</f>
        <v>510</v>
      </c>
      <c r="J14" s="21">
        <v>36.5</v>
      </c>
      <c r="K14" s="22">
        <f>IF(OR('Men''s Epée'!$A$3=1,'Men''s Epée'!$V$3=TRUE),IF(OR(J14&gt;=49,ISNUMBER(J14)=FALSE),0,VLOOKUP(J14,PointTable,K$3,TRUE)),0)</f>
        <v>257.5</v>
      </c>
      <c r="L14" s="21">
        <v>11</v>
      </c>
      <c r="M14" s="22">
        <f>IF(OR('Men''s Epée'!$A$3=1,'Men''s Epée'!$W$3=TRUE),IF(OR(L14&gt;=49,ISNUMBER(L14)=FALSE),0,VLOOKUP(L14,PointTable,M$3,TRUE)),0)</f>
        <v>590</v>
      </c>
      <c r="N14" s="21">
        <v>1</v>
      </c>
      <c r="O14" s="22">
        <f>IF(OR('Men''s Epée'!$A$3=1,'Men''s Epée'!$X$3=TRUE),IF(OR(N14&gt;=49,ISNUMBER(N14)=FALSE),0,VLOOKUP(N14,PointTable,O$3,TRUE)),0)</f>
        <v>1000</v>
      </c>
      <c r="P14" s="23"/>
      <c r="Q14" s="23"/>
      <c r="R14" s="23"/>
      <c r="S14" s="24"/>
      <c r="U14" s="25">
        <f t="shared" si="1"/>
        <v>510</v>
      </c>
      <c r="V14" s="25">
        <f t="shared" si="2"/>
        <v>257.5</v>
      </c>
      <c r="W14" s="25">
        <f t="shared" si="3"/>
        <v>590</v>
      </c>
      <c r="X14" s="25">
        <f t="shared" si="4"/>
        <v>1000</v>
      </c>
      <c r="Y14" s="25">
        <f>IF(OR('Men''s Epée'!$A$3=1,P14&gt;0),ABS(P14),0)</f>
        <v>0</v>
      </c>
      <c r="Z14" s="25">
        <f>IF(OR('Men''s Epée'!$A$3=1,Q14&gt;0),ABS(Q14),0)</f>
        <v>0</v>
      </c>
      <c r="AA14" s="25">
        <f>IF(OR('Men''s Epée'!$A$3=1,R14&gt;0),ABS(R14),0)</f>
        <v>0</v>
      </c>
      <c r="AB14" s="25">
        <f>IF(OR('Men''s Epée'!$A$3=1,S14&gt;0),ABS(S14),0)</f>
        <v>0</v>
      </c>
      <c r="AD14" s="12">
        <f>IF('Men''s Epée'!$U$3=TRUE,I14,0)</f>
        <v>0</v>
      </c>
      <c r="AE14" s="12">
        <f>IF('Men''s Epée'!$V$3=TRUE,K14,0)</f>
        <v>0</v>
      </c>
      <c r="AF14" s="12">
        <f>IF('Men''s Epée'!$W$3=TRUE,M14,0)</f>
        <v>0</v>
      </c>
      <c r="AG14" s="12">
        <f>IF('Men''s Epée'!$X$3=TRUE,O14,0)</f>
        <v>0</v>
      </c>
      <c r="AH14" s="26">
        <f t="shared" si="7"/>
        <v>0</v>
      </c>
      <c r="AI14" s="26">
        <f t="shared" si="7"/>
        <v>0</v>
      </c>
      <c r="AJ14" s="26">
        <f t="shared" si="7"/>
        <v>0</v>
      </c>
      <c r="AK14" s="26">
        <f t="shared" si="7"/>
        <v>0</v>
      </c>
      <c r="AL14" s="12">
        <f t="shared" si="5"/>
        <v>0</v>
      </c>
    </row>
    <row r="15" spans="1:38" ht="13.5">
      <c r="A15" s="16" t="str">
        <f t="shared" si="0"/>
        <v>12</v>
      </c>
      <c r="B15" s="16" t="str">
        <f t="shared" si="6"/>
        <v>#</v>
      </c>
      <c r="C15" s="17" t="s">
        <v>282</v>
      </c>
      <c r="D15" s="18">
        <v>1982</v>
      </c>
      <c r="E15" s="19">
        <f>ROUND(F15+IF('Men''s Epée'!$A$3=1,G15,0)+LARGE($U15:$AB15,1)+LARGE($U15:$AB15,2),0)</f>
        <v>1445</v>
      </c>
      <c r="F15" s="20"/>
      <c r="G15" s="21"/>
      <c r="H15" s="21">
        <v>10</v>
      </c>
      <c r="I15" s="22">
        <f>IF(OR('Men''s Epée'!$A$3=1,'Men''s Epée'!$U$3=TRUE),IF(OR(H15&gt;=49,ISNUMBER(H15)=FALSE),0,VLOOKUP(H15,PointTable,I$3,TRUE)),0)</f>
        <v>605</v>
      </c>
      <c r="J15" s="21">
        <v>3</v>
      </c>
      <c r="K15" s="22">
        <f>IF(OR('Men''s Epée'!$A$3=1,'Men''s Epée'!$V$3=TRUE),IF(OR(J15&gt;=49,ISNUMBER(J15)=FALSE),0,VLOOKUP(J15,PointTable,K$3,TRUE)),0)</f>
        <v>840</v>
      </c>
      <c r="L15" s="21" t="s">
        <v>8</v>
      </c>
      <c r="M15" s="22">
        <f>IF(OR('Men''s Epée'!$A$3=1,'Men''s Epée'!$W$3=TRUE),IF(OR(L15&gt;=49,ISNUMBER(L15)=FALSE),0,VLOOKUP(L15,PointTable,M$3,TRUE)),0)</f>
        <v>0</v>
      </c>
      <c r="N15" s="21" t="s">
        <v>8</v>
      </c>
      <c r="O15" s="22">
        <f>IF(OR('Men''s Epée'!$A$3=1,'Men''s Epée'!$X$3=TRUE),IF(OR(N15&gt;=49,ISNUMBER(N15)=FALSE),0,VLOOKUP(N15,PointTable,O$3,TRUE)),0)</f>
        <v>0</v>
      </c>
      <c r="P15" s="23"/>
      <c r="Q15" s="23"/>
      <c r="R15" s="23"/>
      <c r="S15" s="24"/>
      <c r="U15" s="25">
        <f t="shared" si="1"/>
        <v>605</v>
      </c>
      <c r="V15" s="25">
        <f t="shared" si="2"/>
        <v>840</v>
      </c>
      <c r="W15" s="25">
        <f t="shared" si="3"/>
        <v>0</v>
      </c>
      <c r="X15" s="25">
        <f t="shared" si="4"/>
        <v>0</v>
      </c>
      <c r="Y15" s="25">
        <f>IF(OR('Men''s Epée'!$A$3=1,P15&gt;0),ABS(P15),0)</f>
        <v>0</v>
      </c>
      <c r="Z15" s="25">
        <f>IF(OR('Men''s Epée'!$A$3=1,Q15&gt;0),ABS(Q15),0)</f>
        <v>0</v>
      </c>
      <c r="AA15" s="25">
        <f>IF(OR('Men''s Epée'!$A$3=1,R15&gt;0),ABS(R15),0)</f>
        <v>0</v>
      </c>
      <c r="AB15" s="25">
        <f>IF(OR('Men''s Epée'!$A$3=1,S15&gt;0),ABS(S15),0)</f>
        <v>0</v>
      </c>
      <c r="AD15" s="12">
        <f>IF('Men''s Epée'!$U$3=TRUE,I15,0)</f>
        <v>0</v>
      </c>
      <c r="AE15" s="12">
        <f>IF('Men''s Epée'!$V$3=TRUE,K15,0)</f>
        <v>0</v>
      </c>
      <c r="AF15" s="12">
        <f>IF('Men''s Epée'!$W$3=TRUE,M15,0)</f>
        <v>0</v>
      </c>
      <c r="AG15" s="12">
        <f>IF('Men''s Epée'!$X$3=TRUE,O15,0)</f>
        <v>0</v>
      </c>
      <c r="AH15" s="26">
        <f t="shared" si="7"/>
        <v>0</v>
      </c>
      <c r="AI15" s="26">
        <f t="shared" si="7"/>
        <v>0</v>
      </c>
      <c r="AJ15" s="26">
        <f t="shared" si="7"/>
        <v>0</v>
      </c>
      <c r="AK15" s="26">
        <f t="shared" si="7"/>
        <v>0</v>
      </c>
      <c r="AL15" s="12">
        <f t="shared" si="5"/>
        <v>0</v>
      </c>
    </row>
    <row r="16" spans="1:38" ht="13.5">
      <c r="A16" s="16" t="str">
        <f t="shared" si="0"/>
        <v>13</v>
      </c>
      <c r="B16" s="16" t="str">
        <f t="shared" si="6"/>
        <v>#</v>
      </c>
      <c r="C16" s="17" t="s">
        <v>169</v>
      </c>
      <c r="D16" s="18">
        <v>1984</v>
      </c>
      <c r="E16" s="19">
        <f>ROUND(F16+IF('Men''s Epée'!$A$3=1,G16,0)+LARGE($U16:$AB16,1)+LARGE($U16:$AB16,2),0)</f>
        <v>1400</v>
      </c>
      <c r="F16" s="20"/>
      <c r="G16" s="21"/>
      <c r="H16" s="21">
        <v>20</v>
      </c>
      <c r="I16" s="22">
        <f>IF(OR('Men''s Epée'!$A$3=1,'Men''s Epée'!$U$3=TRUE),IF(OR(H16&gt;=49,ISNUMBER(H16)=FALSE),0,VLOOKUP(H16,PointTable,I$3,TRUE)),0)</f>
        <v>400</v>
      </c>
      <c r="J16" s="21">
        <v>18</v>
      </c>
      <c r="K16" s="22">
        <f>IF(OR('Men''s Epée'!$A$3=1,'Men''s Epée'!$V$3=TRUE),IF(OR(J16&gt;=49,ISNUMBER(J16)=FALSE),0,VLOOKUP(J16,PointTable,K$3,TRUE)),0)</f>
        <v>410</v>
      </c>
      <c r="L16" s="21">
        <v>7</v>
      </c>
      <c r="M16" s="22">
        <f>IF(OR('Men''s Epée'!$A$3=1,'Men''s Epée'!$W$3=TRUE),IF(OR(L16&gt;=49,ISNUMBER(L16)=FALSE),0,VLOOKUP(L16,PointTable,M$3,TRUE)),0)</f>
        <v>715</v>
      </c>
      <c r="N16" s="21">
        <v>8</v>
      </c>
      <c r="O16" s="22">
        <f>IF(OR('Men''s Epée'!$A$3=1,'Men''s Epée'!$X$3=TRUE),IF(OR(N16&gt;=49,ISNUMBER(N16)=FALSE),0,VLOOKUP(N16,PointTable,O$3,TRUE)),0)</f>
        <v>685</v>
      </c>
      <c r="P16" s="23">
        <v>-366.76</v>
      </c>
      <c r="Q16" s="23"/>
      <c r="R16" s="23"/>
      <c r="S16" s="24"/>
      <c r="U16" s="25">
        <f t="shared" si="1"/>
        <v>400</v>
      </c>
      <c r="V16" s="25">
        <f t="shared" si="2"/>
        <v>410</v>
      </c>
      <c r="W16" s="25">
        <f t="shared" si="3"/>
        <v>715</v>
      </c>
      <c r="X16" s="25">
        <f t="shared" si="4"/>
        <v>685</v>
      </c>
      <c r="Y16" s="25">
        <f>IF(OR('Men''s Epée'!$A$3=1,P16&gt;0),ABS(P16),0)</f>
        <v>366.76</v>
      </c>
      <c r="Z16" s="25">
        <f>IF(OR('Men''s Epée'!$A$3=1,Q16&gt;0),ABS(Q16),0)</f>
        <v>0</v>
      </c>
      <c r="AA16" s="25">
        <f>IF(OR('Men''s Epée'!$A$3=1,R16&gt;0),ABS(R16),0)</f>
        <v>0</v>
      </c>
      <c r="AB16" s="25">
        <f>IF(OR('Men''s Epée'!$A$3=1,S16&gt;0),ABS(S16),0)</f>
        <v>0</v>
      </c>
      <c r="AD16" s="12">
        <f>IF('Men''s Epée'!$U$3=TRUE,I16,0)</f>
        <v>0</v>
      </c>
      <c r="AE16" s="12">
        <f>IF('Men''s Epée'!$V$3=TRUE,K16,0)</f>
        <v>0</v>
      </c>
      <c r="AF16" s="12">
        <f>IF('Men''s Epée'!$W$3=TRUE,M16,0)</f>
        <v>0</v>
      </c>
      <c r="AG16" s="12">
        <f>IF('Men''s Epée'!$X$3=TRUE,O16,0)</f>
        <v>0</v>
      </c>
      <c r="AH16" s="26">
        <f t="shared" si="7"/>
        <v>0</v>
      </c>
      <c r="AI16" s="26">
        <f t="shared" si="7"/>
        <v>0</v>
      </c>
      <c r="AJ16" s="26">
        <f t="shared" si="7"/>
        <v>0</v>
      </c>
      <c r="AK16" s="26">
        <f t="shared" si="7"/>
        <v>0</v>
      </c>
      <c r="AL16" s="12">
        <f t="shared" si="5"/>
        <v>0</v>
      </c>
    </row>
    <row r="17" spans="1:38" ht="13.5">
      <c r="A17" s="16" t="str">
        <f t="shared" si="0"/>
        <v>14</v>
      </c>
      <c r="B17" s="16">
        <f t="shared" si="6"/>
      </c>
      <c r="C17" s="17" t="s">
        <v>155</v>
      </c>
      <c r="D17" s="18">
        <v>1977</v>
      </c>
      <c r="E17" s="19">
        <f>ROUND(F17+IF('Men''s Epée'!$A$3=1,G17,0)+LARGE($U17:$AB17,1)+LARGE($U17:$AB17,2),0)</f>
        <v>1381</v>
      </c>
      <c r="F17" s="20"/>
      <c r="G17" s="21">
        <v>533.4</v>
      </c>
      <c r="H17" s="21" t="s">
        <v>8</v>
      </c>
      <c r="I17" s="22">
        <f>IF(OR('Men''s Epée'!$A$3=1,'Men''s Epée'!$U$3=TRUE),IF(OR(H17&gt;=49,ISNUMBER(H17)=FALSE),0,VLOOKUP(H17,PointTable,I$3,TRUE)),0)</f>
        <v>0</v>
      </c>
      <c r="J17" s="21">
        <v>25.5</v>
      </c>
      <c r="K17" s="22">
        <f>IF(OR('Men''s Epée'!$A$3=1,'Men''s Epée'!$V$3=TRUE),IF(OR(J17&gt;=49,ISNUMBER(J17)=FALSE),0,VLOOKUP(J17,PointTable,K$3,TRUE)),0)</f>
        <v>312.5</v>
      </c>
      <c r="L17" s="21" t="s">
        <v>8</v>
      </c>
      <c r="M17" s="22">
        <f>IF(OR('Men''s Epée'!$A$3=1,'Men''s Epée'!$W$3=TRUE),IF(OR(L17&gt;=49,ISNUMBER(L17)=FALSE),0,VLOOKUP(L17,PointTable,M$3,TRUE)),0)</f>
        <v>0</v>
      </c>
      <c r="N17" s="21">
        <v>9</v>
      </c>
      <c r="O17" s="22">
        <f>IF(OR('Men''s Epée'!$A$3=1,'Men''s Epée'!$X$3=TRUE),IF(OR(N17&gt;=49,ISNUMBER(N17)=FALSE),0,VLOOKUP(N17,PointTable,O$3,TRUE)),0)</f>
        <v>535</v>
      </c>
      <c r="P17" s="23"/>
      <c r="Q17" s="23"/>
      <c r="R17" s="23"/>
      <c r="S17" s="24"/>
      <c r="U17" s="25">
        <f t="shared" si="1"/>
        <v>0</v>
      </c>
      <c r="V17" s="25">
        <f t="shared" si="2"/>
        <v>312.5</v>
      </c>
      <c r="W17" s="25">
        <f t="shared" si="3"/>
        <v>0</v>
      </c>
      <c r="X17" s="25">
        <f t="shared" si="4"/>
        <v>535</v>
      </c>
      <c r="Y17" s="25">
        <f>IF(OR('Men''s Epée'!$A$3=1,P17&gt;0),ABS(P17),0)</f>
        <v>0</v>
      </c>
      <c r="Z17" s="25">
        <f>IF(OR('Men''s Epée'!$A$3=1,Q17&gt;0),ABS(Q17),0)</f>
        <v>0</v>
      </c>
      <c r="AA17" s="25">
        <f>IF(OR('Men''s Epée'!$A$3=1,R17&gt;0),ABS(R17),0)</f>
        <v>0</v>
      </c>
      <c r="AB17" s="25">
        <f>IF(OR('Men''s Epée'!$A$3=1,S17&gt;0),ABS(S17),0)</f>
        <v>0</v>
      </c>
      <c r="AD17" s="12">
        <f>IF('Men''s Epée'!$U$3=TRUE,I17,0)</f>
        <v>0</v>
      </c>
      <c r="AE17" s="12">
        <f>IF('Men''s Epée'!$V$3=TRUE,K17,0)</f>
        <v>0</v>
      </c>
      <c r="AF17" s="12">
        <f>IF('Men''s Epée'!$W$3=TRUE,M17,0)</f>
        <v>0</v>
      </c>
      <c r="AG17" s="12">
        <f>IF('Men''s Epée'!$X$3=TRUE,O17,0)</f>
        <v>0</v>
      </c>
      <c r="AH17" s="26">
        <f t="shared" si="7"/>
        <v>0</v>
      </c>
      <c r="AI17" s="26">
        <f t="shared" si="7"/>
        <v>0</v>
      </c>
      <c r="AJ17" s="26">
        <f t="shared" si="7"/>
        <v>0</v>
      </c>
      <c r="AK17" s="26">
        <f t="shared" si="7"/>
        <v>0</v>
      </c>
      <c r="AL17" s="12">
        <f t="shared" si="5"/>
        <v>0</v>
      </c>
    </row>
    <row r="18" spans="1:38" ht="13.5">
      <c r="A18" s="16" t="str">
        <f t="shared" si="0"/>
        <v>15</v>
      </c>
      <c r="B18" s="16">
        <f t="shared" si="6"/>
      </c>
      <c r="C18" s="17" t="s">
        <v>156</v>
      </c>
      <c r="D18" s="18">
        <v>1962</v>
      </c>
      <c r="E18" s="19">
        <f>ROUND(F18+IF('Men''s Epée'!$A$3=1,G18,0)+LARGE($U18:$AB18,1)+LARGE($U18:$AB18,2),0)</f>
        <v>1355</v>
      </c>
      <c r="F18" s="20"/>
      <c r="G18" s="21"/>
      <c r="H18" s="21">
        <v>6</v>
      </c>
      <c r="I18" s="22">
        <f>IF(OR('Men''s Epée'!$A$3=1,'Men''s Epée'!$U$3=TRUE),IF(OR(H18&gt;=49,ISNUMBER(H18)=FALSE),0,VLOOKUP(H18,PointTable,I$3,TRUE)),0)</f>
        <v>735</v>
      </c>
      <c r="J18" s="21">
        <v>9</v>
      </c>
      <c r="K18" s="22">
        <f>IF(OR('Men''s Epée'!$A$3=1,'Men''s Epée'!$V$3=TRUE),IF(OR(J18&gt;=49,ISNUMBER(J18)=FALSE),0,VLOOKUP(J18,PointTable,K$3,TRUE)),0)</f>
        <v>620</v>
      </c>
      <c r="L18" s="21">
        <v>10</v>
      </c>
      <c r="M18" s="22">
        <f>IF(OR('Men''s Epée'!$A$3=1,'Men''s Epée'!$W$3=TRUE),IF(OR(L18&gt;=49,ISNUMBER(L18)=FALSE),0,VLOOKUP(L18,PointTable,M$3,TRUE)),0)</f>
        <v>605</v>
      </c>
      <c r="N18" s="21">
        <v>17</v>
      </c>
      <c r="O18" s="22">
        <f>IF(OR('Men''s Epée'!$A$3=1,'Men''s Epée'!$X$3=TRUE),IF(OR(N18&gt;=49,ISNUMBER(N18)=FALSE),0,VLOOKUP(N18,PointTable,O$3,TRUE)),0)</f>
        <v>350</v>
      </c>
      <c r="P18" s="23"/>
      <c r="Q18" s="23"/>
      <c r="R18" s="23"/>
      <c r="S18" s="24"/>
      <c r="U18" s="25">
        <f t="shared" si="1"/>
        <v>735</v>
      </c>
      <c r="V18" s="25">
        <f t="shared" si="2"/>
        <v>620</v>
      </c>
      <c r="W18" s="25">
        <f t="shared" si="3"/>
        <v>605</v>
      </c>
      <c r="X18" s="25">
        <f t="shared" si="4"/>
        <v>350</v>
      </c>
      <c r="Y18" s="25">
        <f>IF(OR('Men''s Epée'!$A$3=1,P18&gt;0),ABS(P18),0)</f>
        <v>0</v>
      </c>
      <c r="Z18" s="25">
        <f>IF(OR('Men''s Epée'!$A$3=1,Q18&gt;0),ABS(Q18),0)</f>
        <v>0</v>
      </c>
      <c r="AA18" s="25">
        <f>IF(OR('Men''s Epée'!$A$3=1,R18&gt;0),ABS(R18),0)</f>
        <v>0</v>
      </c>
      <c r="AB18" s="25">
        <f>IF(OR('Men''s Epée'!$A$3=1,S18&gt;0),ABS(S18),0)</f>
        <v>0</v>
      </c>
      <c r="AD18" s="12">
        <f>IF('Men''s Epée'!$U$3=TRUE,I18,0)</f>
        <v>0</v>
      </c>
      <c r="AE18" s="12">
        <f>IF('Men''s Epée'!$V$3=TRUE,K18,0)</f>
        <v>0</v>
      </c>
      <c r="AF18" s="12">
        <f>IF('Men''s Epée'!$W$3=TRUE,M18,0)</f>
        <v>0</v>
      </c>
      <c r="AG18" s="12">
        <f>IF('Men''s Epée'!$X$3=TRUE,O18,0)</f>
        <v>0</v>
      </c>
      <c r="AH18" s="26">
        <f t="shared" si="7"/>
        <v>0</v>
      </c>
      <c r="AI18" s="26">
        <f t="shared" si="7"/>
        <v>0</v>
      </c>
      <c r="AJ18" s="26">
        <f t="shared" si="7"/>
        <v>0</v>
      </c>
      <c r="AK18" s="26">
        <f t="shared" si="7"/>
        <v>0</v>
      </c>
      <c r="AL18" s="12">
        <f t="shared" si="5"/>
        <v>0</v>
      </c>
    </row>
    <row r="19" spans="1:38" ht="13.5">
      <c r="A19" s="16" t="str">
        <f t="shared" si="0"/>
        <v>16</v>
      </c>
      <c r="B19" s="16" t="str">
        <f>TRIM(IF(D19&gt;=JuniorCutoff,"#",""))</f>
        <v>#</v>
      </c>
      <c r="C19" s="17" t="s">
        <v>283</v>
      </c>
      <c r="D19" s="18">
        <v>1983</v>
      </c>
      <c r="E19" s="19">
        <f>ROUND(F19+IF('Men''s Epée'!$A$3=1,G19,0)+LARGE($U19:$AB19,1)+LARGE($U19:$AB19,2),0)</f>
        <v>1325</v>
      </c>
      <c r="F19" s="20"/>
      <c r="G19" s="21"/>
      <c r="H19" s="21">
        <v>11</v>
      </c>
      <c r="I19" s="22">
        <f>IF(OR('Men''s Epée'!$A$3=1,'Men''s Epée'!$U$3=TRUE),IF(OR(H19&gt;=49,ISNUMBER(H19)=FALSE),0,VLOOKUP(H19,PointTable,I$3,TRUE)),0)</f>
        <v>590</v>
      </c>
      <c r="J19" s="21">
        <v>6</v>
      </c>
      <c r="K19" s="22">
        <f>IF(OR('Men''s Epée'!$A$3=1,'Men''s Epée'!$V$3=TRUE),IF(OR(J19&gt;=49,ISNUMBER(J19)=FALSE),0,VLOOKUP(J19,PointTable,K$3,TRUE)),0)</f>
        <v>735</v>
      </c>
      <c r="L19" s="21" t="s">
        <v>8</v>
      </c>
      <c r="M19" s="22">
        <f>IF(OR('Men''s Epée'!$A$3=1,'Men''s Epée'!$W$3=TRUE),IF(OR(L19&gt;=49,ISNUMBER(L19)=FALSE),0,VLOOKUP(L19,PointTable,M$3,TRUE)),0)</f>
        <v>0</v>
      </c>
      <c r="N19" s="21" t="s">
        <v>8</v>
      </c>
      <c r="O19" s="22">
        <f>IF(OR('Men''s Epée'!$A$3=1,'Men''s Epée'!$X$3=TRUE),IF(OR(N19&gt;=49,ISNUMBER(N19)=FALSE),0,VLOOKUP(N19,PointTable,O$3,TRUE)),0)</f>
        <v>0</v>
      </c>
      <c r="P19" s="23"/>
      <c r="Q19" s="23"/>
      <c r="R19" s="23"/>
      <c r="S19" s="24"/>
      <c r="U19" s="25">
        <f t="shared" si="1"/>
        <v>590</v>
      </c>
      <c r="V19" s="25">
        <f t="shared" si="2"/>
        <v>735</v>
      </c>
      <c r="W19" s="25">
        <f t="shared" si="3"/>
        <v>0</v>
      </c>
      <c r="X19" s="25">
        <f t="shared" si="4"/>
        <v>0</v>
      </c>
      <c r="Y19" s="25">
        <f>IF(OR('Men''s Epée'!$A$3=1,P19&gt;0),ABS(P19),0)</f>
        <v>0</v>
      </c>
      <c r="Z19" s="25">
        <f>IF(OR('Men''s Epée'!$A$3=1,Q19&gt;0),ABS(Q19),0)</f>
        <v>0</v>
      </c>
      <c r="AA19" s="25">
        <f>IF(OR('Men''s Epée'!$A$3=1,R19&gt;0),ABS(R19),0)</f>
        <v>0</v>
      </c>
      <c r="AB19" s="25">
        <f>IF(OR('Men''s Epée'!$A$3=1,S19&gt;0),ABS(S19),0)</f>
        <v>0</v>
      </c>
      <c r="AD19" s="12">
        <f>IF('Men''s Epée'!$U$3=TRUE,I19,0)</f>
        <v>0</v>
      </c>
      <c r="AE19" s="12">
        <f>IF('Men''s Epée'!$V$3=TRUE,K19,0)</f>
        <v>0</v>
      </c>
      <c r="AF19" s="12">
        <f>IF('Men''s Epée'!$W$3=TRUE,M19,0)</f>
        <v>0</v>
      </c>
      <c r="AG19" s="12">
        <f>IF('Men''s Epée'!$X$3=TRUE,O19,0)</f>
        <v>0</v>
      </c>
      <c r="AH19" s="26">
        <f t="shared" si="7"/>
        <v>0</v>
      </c>
      <c r="AI19" s="26">
        <f t="shared" si="7"/>
        <v>0</v>
      </c>
      <c r="AJ19" s="26">
        <f t="shared" si="7"/>
        <v>0</v>
      </c>
      <c r="AK19" s="26">
        <f t="shared" si="7"/>
        <v>0</v>
      </c>
      <c r="AL19" s="12">
        <f t="shared" si="5"/>
        <v>0</v>
      </c>
    </row>
    <row r="20" spans="1:38" ht="13.5">
      <c r="A20" s="16" t="str">
        <f t="shared" si="0"/>
        <v>17</v>
      </c>
      <c r="B20" s="16">
        <f t="shared" si="6"/>
      </c>
      <c r="C20" s="17" t="s">
        <v>165</v>
      </c>
      <c r="D20" s="18">
        <v>1972</v>
      </c>
      <c r="E20" s="19">
        <f>ROUND(F20+IF('Men''s Epée'!$A$3=1,G20,0)+LARGE($U20:$AB20,1)+LARGE($U20:$AB20,2),0)</f>
        <v>1090</v>
      </c>
      <c r="F20" s="20"/>
      <c r="G20" s="21"/>
      <c r="H20" s="21">
        <v>38</v>
      </c>
      <c r="I20" s="22">
        <f>IF(OR('Men''s Epée'!$A$3=1,'Men''s Epée'!$U$3=TRUE),IF(OR(H20&gt;=49,ISNUMBER(H20)=FALSE),0,VLOOKUP(H20,PointTable,I$3,TRUE)),0)</f>
        <v>250</v>
      </c>
      <c r="J20" s="21">
        <v>11</v>
      </c>
      <c r="K20" s="22">
        <f>IF(OR('Men''s Epée'!$A$3=1,'Men''s Epée'!$V$3=TRUE),IF(OR(J20&gt;=49,ISNUMBER(J20)=FALSE),0,VLOOKUP(J20,PointTable,K$3,TRUE)),0)</f>
        <v>590</v>
      </c>
      <c r="L20" s="21">
        <v>20</v>
      </c>
      <c r="M20" s="22">
        <f>IF(OR('Men''s Epée'!$A$3=1,'Men''s Epée'!$W$3=TRUE),IF(OR(L20&gt;=49,ISNUMBER(L20)=FALSE),0,VLOOKUP(L20,PointTable,M$3,TRUE)),0)</f>
        <v>400</v>
      </c>
      <c r="N20" s="21">
        <v>16</v>
      </c>
      <c r="O20" s="22">
        <f>IF(OR('Men''s Epée'!$A$3=1,'Men''s Epée'!$X$3=TRUE),IF(OR(N20&gt;=49,ISNUMBER(N20)=FALSE),0,VLOOKUP(N20,PointTable,O$3,TRUE)),0)</f>
        <v>500</v>
      </c>
      <c r="P20" s="23"/>
      <c r="Q20" s="23"/>
      <c r="R20" s="23"/>
      <c r="S20" s="24"/>
      <c r="U20" s="25">
        <f t="shared" si="1"/>
        <v>250</v>
      </c>
      <c r="V20" s="25">
        <f t="shared" si="2"/>
        <v>590</v>
      </c>
      <c r="W20" s="25">
        <f t="shared" si="3"/>
        <v>400</v>
      </c>
      <c r="X20" s="25">
        <f t="shared" si="4"/>
        <v>500</v>
      </c>
      <c r="Y20" s="25">
        <f>IF(OR('Men''s Epée'!$A$3=1,P20&gt;0),ABS(P20),0)</f>
        <v>0</v>
      </c>
      <c r="Z20" s="25">
        <f>IF(OR('Men''s Epée'!$A$3=1,Q20&gt;0),ABS(Q20),0)</f>
        <v>0</v>
      </c>
      <c r="AA20" s="25">
        <f>IF(OR('Men''s Epée'!$A$3=1,R20&gt;0),ABS(R20),0)</f>
        <v>0</v>
      </c>
      <c r="AB20" s="25">
        <f>IF(OR('Men''s Epée'!$A$3=1,S20&gt;0),ABS(S20),0)</f>
        <v>0</v>
      </c>
      <c r="AD20" s="12">
        <f>IF('Men''s Epée'!$U$3=TRUE,I20,0)</f>
        <v>0</v>
      </c>
      <c r="AE20" s="12">
        <f>IF('Men''s Epée'!$V$3=TRUE,K20,0)</f>
        <v>0</v>
      </c>
      <c r="AF20" s="12">
        <f>IF('Men''s Epée'!$W$3=TRUE,M20,0)</f>
        <v>0</v>
      </c>
      <c r="AG20" s="12">
        <f>IF('Men''s Epée'!$X$3=TRUE,O20,0)</f>
        <v>0</v>
      </c>
      <c r="AH20" s="26">
        <f t="shared" si="7"/>
        <v>0</v>
      </c>
      <c r="AI20" s="26">
        <f t="shared" si="7"/>
        <v>0</v>
      </c>
      <c r="AJ20" s="26">
        <f t="shared" si="7"/>
        <v>0</v>
      </c>
      <c r="AK20" s="26">
        <f t="shared" si="7"/>
        <v>0</v>
      </c>
      <c r="AL20" s="12">
        <f t="shared" si="5"/>
        <v>0</v>
      </c>
    </row>
    <row r="21" spans="1:38" ht="13.5">
      <c r="A21" s="16" t="str">
        <f t="shared" si="0"/>
        <v>18</v>
      </c>
      <c r="B21" s="16">
        <f t="shared" si="6"/>
      </c>
      <c r="C21" s="17" t="s">
        <v>163</v>
      </c>
      <c r="D21" s="18">
        <v>1969</v>
      </c>
      <c r="E21" s="19">
        <f>ROUND(F21+IF('Men''s Epée'!$A$3=1,G21,0)+LARGE($U21:$AB21,1)+LARGE($U21:$AB21,2),0)</f>
        <v>1027</v>
      </c>
      <c r="F21" s="20"/>
      <c r="G21" s="21"/>
      <c r="H21" s="21">
        <v>30</v>
      </c>
      <c r="I21" s="22">
        <f>IF(OR('Men''s Epée'!$A$3=1,'Men''s Epée'!$U$3=TRUE),IF(OR(H21&gt;=49,ISNUMBER(H21)=FALSE),0,VLOOKUP(H21,PointTable,I$3,TRUE)),0)</f>
        <v>290</v>
      </c>
      <c r="J21" s="21">
        <v>19</v>
      </c>
      <c r="K21" s="22">
        <f>IF(OR('Men''s Epée'!$A$3=1,'Men''s Epée'!$V$3=TRUE),IF(OR(J21&gt;=49,ISNUMBER(J21)=FALSE),0,VLOOKUP(J21,PointTable,K$3,TRUE)),0)</f>
        <v>405</v>
      </c>
      <c r="L21" s="21">
        <v>13</v>
      </c>
      <c r="M21" s="22">
        <f>IF(OR('Men''s Epée'!$A$3=1,'Men''s Epée'!$W$3=TRUE),IF(OR(L21&gt;=49,ISNUMBER(L21)=FALSE),0,VLOOKUP(L21,PointTable,M$3,TRUE)),0)</f>
        <v>525</v>
      </c>
      <c r="N21" s="21">
        <v>15</v>
      </c>
      <c r="O21" s="22">
        <f>IF(OR('Men''s Epée'!$A$3=1,'Men''s Epée'!$X$3=TRUE),IF(OR(N21&gt;=49,ISNUMBER(N21)=FALSE),0,VLOOKUP(N21,PointTable,O$3,TRUE)),0)</f>
        <v>502</v>
      </c>
      <c r="P21" s="23"/>
      <c r="Q21" s="23"/>
      <c r="R21" s="23"/>
      <c r="S21" s="24"/>
      <c r="U21" s="25">
        <f t="shared" si="1"/>
        <v>290</v>
      </c>
      <c r="V21" s="25">
        <f t="shared" si="2"/>
        <v>405</v>
      </c>
      <c r="W21" s="25">
        <f t="shared" si="3"/>
        <v>525</v>
      </c>
      <c r="X21" s="25">
        <f t="shared" si="4"/>
        <v>502</v>
      </c>
      <c r="Y21" s="25">
        <f>IF(OR('Men''s Epée'!$A$3=1,P21&gt;0),ABS(P21),0)</f>
        <v>0</v>
      </c>
      <c r="Z21" s="25">
        <f>IF(OR('Men''s Epée'!$A$3=1,Q21&gt;0),ABS(Q21),0)</f>
        <v>0</v>
      </c>
      <c r="AA21" s="25">
        <f>IF(OR('Men''s Epée'!$A$3=1,R21&gt;0),ABS(R21),0)</f>
        <v>0</v>
      </c>
      <c r="AB21" s="25">
        <f>IF(OR('Men''s Epée'!$A$3=1,S21&gt;0),ABS(S21),0)</f>
        <v>0</v>
      </c>
      <c r="AD21" s="12">
        <f>IF('Men''s Epée'!$U$3=TRUE,I21,0)</f>
        <v>0</v>
      </c>
      <c r="AE21" s="12">
        <f>IF('Men''s Epée'!$V$3=TRUE,K21,0)</f>
        <v>0</v>
      </c>
      <c r="AF21" s="12">
        <f>IF('Men''s Epée'!$W$3=TRUE,M21,0)</f>
        <v>0</v>
      </c>
      <c r="AG21" s="12">
        <f>IF('Men''s Epée'!$X$3=TRUE,O21,0)</f>
        <v>0</v>
      </c>
      <c r="AH21" s="26">
        <f t="shared" si="7"/>
        <v>0</v>
      </c>
      <c r="AI21" s="26">
        <f t="shared" si="7"/>
        <v>0</v>
      </c>
      <c r="AJ21" s="26">
        <f t="shared" si="7"/>
        <v>0</v>
      </c>
      <c r="AK21" s="26">
        <f t="shared" si="7"/>
        <v>0</v>
      </c>
      <c r="AL21" s="12">
        <f t="shared" si="5"/>
        <v>0</v>
      </c>
    </row>
    <row r="22" spans="1:38" ht="13.5">
      <c r="A22" s="16" t="str">
        <f t="shared" si="0"/>
        <v>19</v>
      </c>
      <c r="B22" s="16">
        <f t="shared" si="6"/>
      </c>
      <c r="C22" s="17" t="s">
        <v>168</v>
      </c>
      <c r="D22" s="18">
        <v>1975</v>
      </c>
      <c r="E22" s="19">
        <f>ROUND(F22+IF('Men''s Epée'!$A$3=1,G22,0)+LARGE($U22:$AB22,1)+LARGE($U22:$AB22,2),0)</f>
        <v>1024</v>
      </c>
      <c r="F22" s="20"/>
      <c r="G22" s="21"/>
      <c r="H22" s="21">
        <v>15</v>
      </c>
      <c r="I22" s="22">
        <f>IF(OR('Men''s Epée'!$A$3=1,'Men''s Epée'!$U$3=TRUE),IF(OR(H22&gt;=49,ISNUMBER(H22)=FALSE),0,VLOOKUP(H22,PointTable,I$3,TRUE)),0)</f>
        <v>495</v>
      </c>
      <c r="J22" s="21">
        <v>22</v>
      </c>
      <c r="K22" s="22">
        <f>IF(OR('Men''s Epée'!$A$3=1,'Men''s Epée'!$V$3=TRUE),IF(OR(J22&gt;=49,ISNUMBER(J22)=FALSE),0,VLOOKUP(J22,PointTable,K$3,TRUE)),0)</f>
        <v>390</v>
      </c>
      <c r="L22" s="21">
        <v>16</v>
      </c>
      <c r="M22" s="22">
        <f>IF(OR('Men''s Epée'!$A$3=1,'Men''s Epée'!$W$3=TRUE),IF(OR(L22&gt;=49,ISNUMBER(L22)=FALSE),0,VLOOKUP(L22,PointTable,M$3,TRUE)),0)</f>
        <v>480</v>
      </c>
      <c r="N22" s="21">
        <v>12</v>
      </c>
      <c r="O22" s="22">
        <f>IF(OR('Men''s Epée'!$A$3=1,'Men''s Epée'!$X$3=TRUE),IF(OR(N22&gt;=49,ISNUMBER(N22)=FALSE),0,VLOOKUP(N22,PointTable,O$3,TRUE)),0)</f>
        <v>529</v>
      </c>
      <c r="P22" s="23"/>
      <c r="Q22" s="23"/>
      <c r="R22" s="23"/>
      <c r="S22" s="24"/>
      <c r="U22" s="25">
        <f t="shared" si="1"/>
        <v>495</v>
      </c>
      <c r="V22" s="25">
        <f t="shared" si="2"/>
        <v>390</v>
      </c>
      <c r="W22" s="25">
        <f t="shared" si="3"/>
        <v>480</v>
      </c>
      <c r="X22" s="25">
        <f t="shared" si="4"/>
        <v>529</v>
      </c>
      <c r="Y22" s="25">
        <f>IF(OR('Men''s Epée'!$A$3=1,P22&gt;0),ABS(P22),0)</f>
        <v>0</v>
      </c>
      <c r="Z22" s="25">
        <f>IF(OR('Men''s Epée'!$A$3=1,Q22&gt;0),ABS(Q22),0)</f>
        <v>0</v>
      </c>
      <c r="AA22" s="25">
        <f>IF(OR('Men''s Epée'!$A$3=1,R22&gt;0),ABS(R22),0)</f>
        <v>0</v>
      </c>
      <c r="AB22" s="25">
        <f>IF(OR('Men''s Epée'!$A$3=1,S22&gt;0),ABS(S22),0)</f>
        <v>0</v>
      </c>
      <c r="AD22" s="12">
        <f>IF('Men''s Epée'!$U$3=TRUE,I22,0)</f>
        <v>0</v>
      </c>
      <c r="AE22" s="12">
        <f>IF('Men''s Epée'!$V$3=TRUE,K22,0)</f>
        <v>0</v>
      </c>
      <c r="AF22" s="12">
        <f>IF('Men''s Epée'!$W$3=TRUE,M22,0)</f>
        <v>0</v>
      </c>
      <c r="AG22" s="12">
        <f>IF('Men''s Epée'!$X$3=TRUE,O22,0)</f>
        <v>0</v>
      </c>
      <c r="AH22" s="26">
        <f t="shared" si="7"/>
        <v>0</v>
      </c>
      <c r="AI22" s="26">
        <f t="shared" si="7"/>
        <v>0</v>
      </c>
      <c r="AJ22" s="26">
        <f t="shared" si="7"/>
        <v>0</v>
      </c>
      <c r="AK22" s="26">
        <f t="shared" si="7"/>
        <v>0</v>
      </c>
      <c r="AL22" s="12">
        <f t="shared" si="5"/>
        <v>0</v>
      </c>
    </row>
    <row r="23" spans="1:38" ht="13.5">
      <c r="A23" s="16" t="str">
        <f t="shared" si="0"/>
        <v>20</v>
      </c>
      <c r="B23" s="16">
        <f t="shared" si="6"/>
      </c>
      <c r="C23" s="17" t="s">
        <v>201</v>
      </c>
      <c r="D23" s="18">
        <v>1980</v>
      </c>
      <c r="E23" s="19">
        <f>ROUND(F23+IF('Men''s Epée'!$A$3=1,G23,0)+LARGE($U23:$AB23,1)+LARGE($U23:$AB23,2),0)</f>
        <v>975</v>
      </c>
      <c r="F23" s="20"/>
      <c r="G23" s="21"/>
      <c r="H23" s="21">
        <v>16</v>
      </c>
      <c r="I23" s="22">
        <f>IF(OR('Men''s Epée'!$A$3=1,'Men''s Epée'!$U$3=TRUE),IF(OR(H23&gt;=49,ISNUMBER(H23)=FALSE),0,VLOOKUP(H23,PointTable,I$3,TRUE)),0)</f>
        <v>480</v>
      </c>
      <c r="J23" s="21">
        <v>15</v>
      </c>
      <c r="K23" s="22">
        <f>IF(OR('Men''s Epée'!$A$3=1,'Men''s Epée'!$V$3=TRUE),IF(OR(J23&gt;=49,ISNUMBER(J23)=FALSE),0,VLOOKUP(J23,PointTable,K$3,TRUE)),0)</f>
        <v>495</v>
      </c>
      <c r="L23" s="21">
        <v>25</v>
      </c>
      <c r="M23" s="22">
        <f>IF(OR('Men''s Epée'!$A$3=1,'Men''s Epée'!$W$3=TRUE),IF(OR(L23&gt;=49,ISNUMBER(L23)=FALSE),0,VLOOKUP(L23,PointTable,M$3,TRUE)),0)</f>
        <v>315</v>
      </c>
      <c r="N23" s="21" t="s">
        <v>8</v>
      </c>
      <c r="O23" s="22">
        <f>IF(OR('Men''s Epée'!$A$3=1,'Men''s Epée'!$X$3=TRUE),IF(OR(N23&gt;=49,ISNUMBER(N23)=FALSE),0,VLOOKUP(N23,PointTable,O$3,TRUE)),0)</f>
        <v>0</v>
      </c>
      <c r="P23" s="23"/>
      <c r="Q23" s="23"/>
      <c r="R23" s="23"/>
      <c r="S23" s="24"/>
      <c r="U23" s="25">
        <f t="shared" si="1"/>
        <v>480</v>
      </c>
      <c r="V23" s="25">
        <f t="shared" si="2"/>
        <v>495</v>
      </c>
      <c r="W23" s="25">
        <f t="shared" si="3"/>
        <v>315</v>
      </c>
      <c r="X23" s="25">
        <f t="shared" si="4"/>
        <v>0</v>
      </c>
      <c r="Y23" s="25">
        <f>IF(OR('Men''s Epée'!$A$3=1,P23&gt;0),ABS(P23),0)</f>
        <v>0</v>
      </c>
      <c r="Z23" s="25">
        <f>IF(OR('Men''s Epée'!$A$3=1,Q23&gt;0),ABS(Q23),0)</f>
        <v>0</v>
      </c>
      <c r="AA23" s="25">
        <f>IF(OR('Men''s Epée'!$A$3=1,R23&gt;0),ABS(R23),0)</f>
        <v>0</v>
      </c>
      <c r="AB23" s="25">
        <f>IF(OR('Men''s Epée'!$A$3=1,S23&gt;0),ABS(S23),0)</f>
        <v>0</v>
      </c>
      <c r="AD23" s="12">
        <f>IF('Men''s Epée'!$U$3=TRUE,I23,0)</f>
        <v>0</v>
      </c>
      <c r="AE23" s="12">
        <f>IF('Men''s Epée'!$V$3=TRUE,K23,0)</f>
        <v>0</v>
      </c>
      <c r="AF23" s="12">
        <f>IF('Men''s Epée'!$W$3=TRUE,M23,0)</f>
        <v>0</v>
      </c>
      <c r="AG23" s="12">
        <f>IF('Men''s Epée'!$X$3=TRUE,O23,0)</f>
        <v>0</v>
      </c>
      <c r="AH23" s="26">
        <f t="shared" si="7"/>
        <v>0</v>
      </c>
      <c r="AI23" s="26">
        <f t="shared" si="7"/>
        <v>0</v>
      </c>
      <c r="AJ23" s="26">
        <f t="shared" si="7"/>
        <v>0</v>
      </c>
      <c r="AK23" s="26">
        <f t="shared" si="7"/>
        <v>0</v>
      </c>
      <c r="AL23" s="12">
        <f t="shared" si="5"/>
        <v>0</v>
      </c>
    </row>
    <row r="24" spans="1:38" ht="13.5">
      <c r="A24" s="16" t="str">
        <f t="shared" si="0"/>
        <v>21</v>
      </c>
      <c r="B24" s="16">
        <f t="shared" si="6"/>
      </c>
      <c r="C24" s="17" t="s">
        <v>164</v>
      </c>
      <c r="D24" s="18">
        <v>1951</v>
      </c>
      <c r="E24" s="19">
        <f>ROUND(F24+IF('Men''s Epée'!$A$3=1,G24,0)+LARGE($U24:$AB24,1)+LARGE($U24:$AB24,2),0)</f>
        <v>846</v>
      </c>
      <c r="F24" s="20"/>
      <c r="G24" s="21"/>
      <c r="H24" s="21">
        <v>29</v>
      </c>
      <c r="I24" s="22">
        <f>IF(OR('Men''s Epée'!$A$3=1,'Men''s Epée'!$U$3=TRUE),IF(OR(H24&gt;=49,ISNUMBER(H24)=FALSE),0,VLOOKUP(H24,PointTable,I$3,TRUE)),0)</f>
        <v>295</v>
      </c>
      <c r="J24" s="21">
        <v>39</v>
      </c>
      <c r="K24" s="22">
        <f>IF(OR('Men''s Epée'!$A$3=1,'Men''s Epée'!$V$3=TRUE),IF(OR(J24&gt;=49,ISNUMBER(J24)=FALSE),0,VLOOKUP(J24,PointTable,K$3,TRUE)),0)</f>
        <v>245</v>
      </c>
      <c r="L24" s="21">
        <v>14</v>
      </c>
      <c r="M24" s="22">
        <f>IF(OR('Men''s Epée'!$A$3=1,'Men''s Epée'!$W$3=TRUE),IF(OR(L24&gt;=49,ISNUMBER(L24)=FALSE),0,VLOOKUP(L24,PointTable,M$3,TRUE)),0)</f>
        <v>510</v>
      </c>
      <c r="N24" s="21">
        <v>24</v>
      </c>
      <c r="O24" s="22">
        <f>IF(OR('Men''s Epée'!$A$3=1,'Men''s Epée'!$X$3=TRUE),IF(OR(N24&gt;=49,ISNUMBER(N24)=FALSE),0,VLOOKUP(N24,PointTable,O$3,TRUE)),0)</f>
        <v>336</v>
      </c>
      <c r="P24" s="23"/>
      <c r="Q24" s="23"/>
      <c r="R24" s="23"/>
      <c r="S24" s="24"/>
      <c r="U24" s="25">
        <f t="shared" si="1"/>
        <v>295</v>
      </c>
      <c r="V24" s="25">
        <f t="shared" si="2"/>
        <v>245</v>
      </c>
      <c r="W24" s="25">
        <f t="shared" si="3"/>
        <v>510</v>
      </c>
      <c r="X24" s="25">
        <f t="shared" si="4"/>
        <v>336</v>
      </c>
      <c r="Y24" s="25">
        <f>IF(OR('Men''s Epée'!$A$3=1,P24&gt;0),ABS(P24),0)</f>
        <v>0</v>
      </c>
      <c r="Z24" s="25">
        <f>IF(OR('Men''s Epée'!$A$3=1,Q24&gt;0),ABS(Q24),0)</f>
        <v>0</v>
      </c>
      <c r="AA24" s="25">
        <f>IF(OR('Men''s Epée'!$A$3=1,R24&gt;0),ABS(R24),0)</f>
        <v>0</v>
      </c>
      <c r="AB24" s="25">
        <f>IF(OR('Men''s Epée'!$A$3=1,S24&gt;0),ABS(S24),0)</f>
        <v>0</v>
      </c>
      <c r="AD24" s="12">
        <f>IF('Men''s Epée'!$U$3=TRUE,I24,0)</f>
        <v>0</v>
      </c>
      <c r="AE24" s="12">
        <f>IF('Men''s Epée'!$V$3=TRUE,K24,0)</f>
        <v>0</v>
      </c>
      <c r="AF24" s="12">
        <f>IF('Men''s Epée'!$W$3=TRUE,M24,0)</f>
        <v>0</v>
      </c>
      <c r="AG24" s="12">
        <f>IF('Men''s Epée'!$X$3=TRUE,O24,0)</f>
        <v>0</v>
      </c>
      <c r="AH24" s="26">
        <f t="shared" si="7"/>
        <v>0</v>
      </c>
      <c r="AI24" s="26">
        <f t="shared" si="7"/>
        <v>0</v>
      </c>
      <c r="AJ24" s="26">
        <f t="shared" si="7"/>
        <v>0</v>
      </c>
      <c r="AK24" s="26">
        <f t="shared" si="7"/>
        <v>0</v>
      </c>
      <c r="AL24" s="12">
        <f t="shared" si="5"/>
        <v>0</v>
      </c>
    </row>
    <row r="25" spans="1:38" ht="13.5">
      <c r="A25" s="16" t="str">
        <f t="shared" si="0"/>
        <v>22</v>
      </c>
      <c r="B25" s="16" t="str">
        <f t="shared" si="6"/>
        <v>#</v>
      </c>
      <c r="C25" s="17" t="s">
        <v>286</v>
      </c>
      <c r="D25" s="18">
        <v>1985</v>
      </c>
      <c r="E25" s="19">
        <f>ROUND(F25+IF('Men''s Epée'!$A$3=1,G25,0)+LARGE($U25:$AB25,1)+LARGE($U25:$AB25,2),0)</f>
        <v>843</v>
      </c>
      <c r="F25" s="20"/>
      <c r="G25" s="21"/>
      <c r="H25" s="21">
        <v>26</v>
      </c>
      <c r="I25" s="22">
        <f>IF(OR('Men''s Epée'!$A$3=1,'Men''s Epée'!$U$3=TRUE),IF(OR(H25&gt;=49,ISNUMBER(H25)=FALSE),0,VLOOKUP(H25,PointTable,I$3,TRUE)),0)</f>
        <v>310</v>
      </c>
      <c r="J25" s="21">
        <v>38</v>
      </c>
      <c r="K25" s="22">
        <f>IF(OR('Men''s Epée'!$A$3=1,'Men''s Epée'!$V$3=TRUE),IF(OR(J25&gt;=49,ISNUMBER(J25)=FALSE),0,VLOOKUP(J25,PointTable,K$3,TRUE)),0)</f>
        <v>250</v>
      </c>
      <c r="L25" s="21" t="s">
        <v>8</v>
      </c>
      <c r="M25" s="22">
        <f>IF(OR('Men''s Epée'!$A$3=1,'Men''s Epée'!$W$3=TRUE),IF(OR(L25&gt;=49,ISNUMBER(L25)=FALSE),0,VLOOKUP(L25,PointTable,M$3,TRUE)),0)</f>
        <v>0</v>
      </c>
      <c r="N25" s="21">
        <v>10</v>
      </c>
      <c r="O25" s="22">
        <f>IF(OR('Men''s Epée'!$A$3=1,'Men''s Epée'!$X$3=TRUE),IF(OR(N25&gt;=49,ISNUMBER(N25)=FALSE),0,VLOOKUP(N25,PointTable,O$3,TRUE)),0)</f>
        <v>533</v>
      </c>
      <c r="P25" s="23"/>
      <c r="Q25" s="23"/>
      <c r="R25" s="23"/>
      <c r="S25" s="24"/>
      <c r="U25" s="25">
        <f t="shared" si="1"/>
        <v>310</v>
      </c>
      <c r="V25" s="25">
        <f t="shared" si="2"/>
        <v>250</v>
      </c>
      <c r="W25" s="25">
        <f t="shared" si="3"/>
        <v>0</v>
      </c>
      <c r="X25" s="25">
        <f t="shared" si="4"/>
        <v>533</v>
      </c>
      <c r="Y25" s="25">
        <f>IF(OR('Men''s Epée'!$A$3=1,P25&gt;0),ABS(P25),0)</f>
        <v>0</v>
      </c>
      <c r="Z25" s="25">
        <f>IF(OR('Men''s Epée'!$A$3=1,Q25&gt;0),ABS(Q25),0)</f>
        <v>0</v>
      </c>
      <c r="AA25" s="25">
        <f>IF(OR('Men''s Epée'!$A$3=1,R25&gt;0),ABS(R25),0)</f>
        <v>0</v>
      </c>
      <c r="AB25" s="25">
        <f>IF(OR('Men''s Epée'!$A$3=1,S25&gt;0),ABS(S25),0)</f>
        <v>0</v>
      </c>
      <c r="AD25" s="12">
        <f>IF('Men''s Epée'!$U$3=TRUE,I25,0)</f>
        <v>0</v>
      </c>
      <c r="AE25" s="12">
        <f>IF('Men''s Epée'!$V$3=TRUE,K25,0)</f>
        <v>0</v>
      </c>
      <c r="AF25" s="12">
        <f>IF('Men''s Epée'!$W$3=TRUE,M25,0)</f>
        <v>0</v>
      </c>
      <c r="AG25" s="12">
        <f>IF('Men''s Epée'!$X$3=TRUE,O25,0)</f>
        <v>0</v>
      </c>
      <c r="AH25" s="26">
        <f t="shared" si="7"/>
        <v>0</v>
      </c>
      <c r="AI25" s="26">
        <f t="shared" si="7"/>
        <v>0</v>
      </c>
      <c r="AJ25" s="26">
        <f t="shared" si="7"/>
        <v>0</v>
      </c>
      <c r="AK25" s="26">
        <f t="shared" si="7"/>
        <v>0</v>
      </c>
      <c r="AL25" s="12">
        <f t="shared" si="5"/>
        <v>0</v>
      </c>
    </row>
    <row r="26" spans="1:38" ht="13.5">
      <c r="A26" s="16" t="str">
        <f t="shared" si="0"/>
        <v>23</v>
      </c>
      <c r="B26" s="16">
        <f t="shared" si="6"/>
      </c>
      <c r="C26" s="17" t="s">
        <v>172</v>
      </c>
      <c r="D26" s="18">
        <v>1977</v>
      </c>
      <c r="E26" s="19">
        <f>ROUND(F26+IF('Men''s Epée'!$A$3=1,G26,0)+LARGE($U26:$AB26,1)+LARGE($U26:$AB26,2),0)</f>
        <v>835</v>
      </c>
      <c r="F26" s="20"/>
      <c r="G26" s="21"/>
      <c r="H26" s="21">
        <v>36</v>
      </c>
      <c r="I26" s="22">
        <f>IF(OR('Men''s Epée'!$A$3=1,'Men''s Epée'!$U$3=TRUE),IF(OR(H26&gt;=49,ISNUMBER(H26)=FALSE),0,VLOOKUP(H26,PointTable,I$3,TRUE)),0)</f>
        <v>260</v>
      </c>
      <c r="J26" s="21" t="s">
        <v>8</v>
      </c>
      <c r="K26" s="22">
        <f>IF(OR('Men''s Epée'!$A$3=1,'Men''s Epée'!$V$3=TRUE),IF(OR(J26&gt;=49,ISNUMBER(J26)=FALSE),0,VLOOKUP(J26,PointTable,K$3,TRUE)),0)</f>
        <v>0</v>
      </c>
      <c r="L26" s="21">
        <v>15</v>
      </c>
      <c r="M26" s="22">
        <f>IF(OR('Men''s Epée'!$A$3=1,'Men''s Epée'!$W$3=TRUE),IF(OR(L26&gt;=49,ISNUMBER(L26)=FALSE),0,VLOOKUP(L26,PointTable,M$3,TRUE)),0)</f>
        <v>495</v>
      </c>
      <c r="N26" s="21">
        <v>22</v>
      </c>
      <c r="O26" s="22">
        <f>IF(OR('Men''s Epée'!$A$3=1,'Men''s Epée'!$X$3=TRUE),IF(OR(N26&gt;=49,ISNUMBER(N26)=FALSE),0,VLOOKUP(N26,PointTable,O$3,TRUE)),0)</f>
        <v>340</v>
      </c>
      <c r="P26" s="23"/>
      <c r="Q26" s="23"/>
      <c r="R26" s="23"/>
      <c r="S26" s="24"/>
      <c r="U26" s="25">
        <f t="shared" si="1"/>
        <v>260</v>
      </c>
      <c r="V26" s="25">
        <f t="shared" si="2"/>
        <v>0</v>
      </c>
      <c r="W26" s="25">
        <f t="shared" si="3"/>
        <v>495</v>
      </c>
      <c r="X26" s="25">
        <f t="shared" si="4"/>
        <v>340</v>
      </c>
      <c r="Y26" s="25">
        <f>IF(OR('Men''s Epée'!$A$3=1,P26&gt;0),ABS(P26),0)</f>
        <v>0</v>
      </c>
      <c r="Z26" s="25">
        <f>IF(OR('Men''s Epée'!$A$3=1,Q26&gt;0),ABS(Q26),0)</f>
        <v>0</v>
      </c>
      <c r="AA26" s="25">
        <f>IF(OR('Men''s Epée'!$A$3=1,R26&gt;0),ABS(R26),0)</f>
        <v>0</v>
      </c>
      <c r="AB26" s="25">
        <f>IF(OR('Men''s Epée'!$A$3=1,S26&gt;0),ABS(S26),0)</f>
        <v>0</v>
      </c>
      <c r="AD26" s="12">
        <f>IF('Men''s Epée'!$U$3=TRUE,I26,0)</f>
        <v>0</v>
      </c>
      <c r="AE26" s="12">
        <f>IF('Men''s Epée'!$V$3=TRUE,K26,0)</f>
        <v>0</v>
      </c>
      <c r="AF26" s="12">
        <f>IF('Men''s Epée'!$W$3=TRUE,M26,0)</f>
        <v>0</v>
      </c>
      <c r="AG26" s="12">
        <f>IF('Men''s Epée'!$X$3=TRUE,O26,0)</f>
        <v>0</v>
      </c>
      <c r="AH26" s="26">
        <f t="shared" si="7"/>
        <v>0</v>
      </c>
      <c r="AI26" s="26">
        <f t="shared" si="7"/>
        <v>0</v>
      </c>
      <c r="AJ26" s="26">
        <f t="shared" si="7"/>
        <v>0</v>
      </c>
      <c r="AK26" s="26">
        <f t="shared" si="7"/>
        <v>0</v>
      </c>
      <c r="AL26" s="12">
        <f t="shared" si="5"/>
        <v>0</v>
      </c>
    </row>
    <row r="27" spans="1:38" ht="13.5">
      <c r="A27" s="16" t="str">
        <f t="shared" si="0"/>
        <v>24</v>
      </c>
      <c r="B27" s="16" t="str">
        <f t="shared" si="6"/>
        <v>#</v>
      </c>
      <c r="C27" s="17" t="s">
        <v>167</v>
      </c>
      <c r="D27" s="18">
        <v>1981</v>
      </c>
      <c r="E27" s="19">
        <f>ROUND(F27+IF('Men''s Epée'!$A$3=1,G27,0)+LARGE($U27:$AB27,1)+LARGE($U27:$AB27,2),0)</f>
        <v>818</v>
      </c>
      <c r="F27" s="20"/>
      <c r="G27" s="21"/>
      <c r="H27" s="21">
        <v>18.5</v>
      </c>
      <c r="I27" s="22">
        <f>IF(OR('Men''s Epée'!$A$3=1,'Men''s Epée'!$U$3=TRUE),IF(OR(H27&gt;=49,ISNUMBER(H27)=FALSE),0,VLOOKUP(H27,PointTable,I$3,TRUE)),0)</f>
        <v>407.5</v>
      </c>
      <c r="J27" s="21">
        <v>30</v>
      </c>
      <c r="K27" s="22">
        <f>IF(OR('Men''s Epée'!$A$3=1,'Men''s Epée'!$V$3=TRUE),IF(OR(J27&gt;=49,ISNUMBER(J27)=FALSE),0,VLOOKUP(J27,PointTable,K$3,TRUE)),0)</f>
        <v>290</v>
      </c>
      <c r="L27" s="21">
        <v>18</v>
      </c>
      <c r="M27" s="22">
        <f>IF(OR('Men''s Epée'!$A$3=1,'Men''s Epée'!$W$3=TRUE),IF(OR(L27&gt;=49,ISNUMBER(L27)=FALSE),0,VLOOKUP(L27,PointTable,M$3,TRUE)),0)</f>
        <v>410</v>
      </c>
      <c r="N27" s="21">
        <v>32</v>
      </c>
      <c r="O27" s="22">
        <f>IF(OR('Men''s Epée'!$A$3=1,'Men''s Epée'!$X$3=TRUE),IF(OR(N27&gt;=49,ISNUMBER(N27)=FALSE),0,VLOOKUP(N27,PointTable,O$3,TRUE)),0)</f>
        <v>275</v>
      </c>
      <c r="P27" s="23"/>
      <c r="Q27" s="23"/>
      <c r="R27" s="23"/>
      <c r="S27" s="24"/>
      <c r="U27" s="25">
        <f t="shared" si="1"/>
        <v>407.5</v>
      </c>
      <c r="V27" s="25">
        <f t="shared" si="2"/>
        <v>290</v>
      </c>
      <c r="W27" s="25">
        <f t="shared" si="3"/>
        <v>410</v>
      </c>
      <c r="X27" s="25">
        <f t="shared" si="4"/>
        <v>275</v>
      </c>
      <c r="Y27" s="25">
        <f>IF(OR('Men''s Epée'!$A$3=1,P27&gt;0),ABS(P27),0)</f>
        <v>0</v>
      </c>
      <c r="Z27" s="25">
        <f>IF(OR('Men''s Epée'!$A$3=1,Q27&gt;0),ABS(Q27),0)</f>
        <v>0</v>
      </c>
      <c r="AA27" s="25">
        <f>IF(OR('Men''s Epée'!$A$3=1,R27&gt;0),ABS(R27),0)</f>
        <v>0</v>
      </c>
      <c r="AB27" s="25">
        <f>IF(OR('Men''s Epée'!$A$3=1,S27&gt;0),ABS(S27),0)</f>
        <v>0</v>
      </c>
      <c r="AD27" s="12">
        <f>IF('Men''s Epée'!$U$3=TRUE,I27,0)</f>
        <v>0</v>
      </c>
      <c r="AE27" s="12">
        <f>IF('Men''s Epée'!$V$3=TRUE,K27,0)</f>
        <v>0</v>
      </c>
      <c r="AF27" s="12">
        <f>IF('Men''s Epée'!$W$3=TRUE,M27,0)</f>
        <v>0</v>
      </c>
      <c r="AG27" s="12">
        <f>IF('Men''s Epée'!$X$3=TRUE,O27,0)</f>
        <v>0</v>
      </c>
      <c r="AH27" s="26">
        <f t="shared" si="7"/>
        <v>0</v>
      </c>
      <c r="AI27" s="26">
        <f t="shared" si="7"/>
        <v>0</v>
      </c>
      <c r="AJ27" s="26">
        <f t="shared" si="7"/>
        <v>0</v>
      </c>
      <c r="AK27" s="26">
        <f t="shared" si="7"/>
        <v>0</v>
      </c>
      <c r="AL27" s="12">
        <f t="shared" si="5"/>
        <v>0</v>
      </c>
    </row>
    <row r="28" spans="1:38" ht="13.5">
      <c r="A28" s="16" t="str">
        <f t="shared" si="0"/>
        <v>25</v>
      </c>
      <c r="B28" s="16" t="str">
        <f t="shared" si="6"/>
        <v>#</v>
      </c>
      <c r="C28" s="17" t="s">
        <v>195</v>
      </c>
      <c r="D28" s="18">
        <v>1985</v>
      </c>
      <c r="E28" s="19">
        <f>ROUND(F28+IF('Men''s Epée'!$A$3=1,G28,0)+LARGE($U28:$AB28,1)+LARGE($U28:$AB28,2),0)</f>
        <v>815</v>
      </c>
      <c r="F28" s="20"/>
      <c r="G28" s="21"/>
      <c r="H28" s="21">
        <v>17</v>
      </c>
      <c r="I28" s="22">
        <f>IF(OR('Men''s Epée'!$A$3=1,'Men''s Epée'!$U$3=TRUE),IF(OR(H28&gt;=49,ISNUMBER(H28)=FALSE),0,VLOOKUP(H28,PointTable,I$3,TRUE)),0)</f>
        <v>415</v>
      </c>
      <c r="J28" s="21">
        <v>20</v>
      </c>
      <c r="K28" s="22">
        <f>IF(OR('Men''s Epée'!$A$3=1,'Men''s Epée'!$V$3=TRUE),IF(OR(J28&gt;=49,ISNUMBER(J28)=FALSE),0,VLOOKUP(J28,PointTable,K$3,TRUE)),0)</f>
        <v>400</v>
      </c>
      <c r="L28" s="21" t="s">
        <v>8</v>
      </c>
      <c r="M28" s="22">
        <f>IF(OR('Men''s Epée'!$A$3=1,'Men''s Epée'!$W$3=TRUE),IF(OR(L28&gt;=49,ISNUMBER(L28)=FALSE),0,VLOOKUP(L28,PointTable,M$3,TRUE)),0)</f>
        <v>0</v>
      </c>
      <c r="N28" s="21">
        <v>29.5</v>
      </c>
      <c r="O28" s="22">
        <f>IF(OR('Men''s Epée'!$A$3=1,'Men''s Epée'!$X$3=TRUE),IF(OR(N28&gt;=49,ISNUMBER(N28)=FALSE),0,VLOOKUP(N28,PointTable,O$3,TRUE)),0)</f>
        <v>280</v>
      </c>
      <c r="P28" s="23"/>
      <c r="Q28" s="23"/>
      <c r="R28" s="23"/>
      <c r="S28" s="24"/>
      <c r="U28" s="25">
        <f t="shared" si="1"/>
        <v>415</v>
      </c>
      <c r="V28" s="25">
        <f t="shared" si="2"/>
        <v>400</v>
      </c>
      <c r="W28" s="25">
        <f t="shared" si="3"/>
        <v>0</v>
      </c>
      <c r="X28" s="25">
        <f t="shared" si="4"/>
        <v>280</v>
      </c>
      <c r="Y28" s="25">
        <f>IF(OR('Men''s Epée'!$A$3=1,P28&gt;0),ABS(P28),0)</f>
        <v>0</v>
      </c>
      <c r="Z28" s="25">
        <f>IF(OR('Men''s Epée'!$A$3=1,Q28&gt;0),ABS(Q28),0)</f>
        <v>0</v>
      </c>
      <c r="AA28" s="25">
        <f>IF(OR('Men''s Epée'!$A$3=1,R28&gt;0),ABS(R28),0)</f>
        <v>0</v>
      </c>
      <c r="AB28" s="25">
        <f>IF(OR('Men''s Epée'!$A$3=1,S28&gt;0),ABS(S28),0)</f>
        <v>0</v>
      </c>
      <c r="AD28" s="12">
        <f>IF('Men''s Epée'!$U$3=TRUE,I28,0)</f>
        <v>0</v>
      </c>
      <c r="AE28" s="12">
        <f>IF('Men''s Epée'!$V$3=TRUE,K28,0)</f>
        <v>0</v>
      </c>
      <c r="AF28" s="12">
        <f>IF('Men''s Epée'!$W$3=TRUE,M28,0)</f>
        <v>0</v>
      </c>
      <c r="AG28" s="12">
        <f>IF('Men''s Epée'!$X$3=TRUE,O28,0)</f>
        <v>0</v>
      </c>
      <c r="AH28" s="26">
        <f t="shared" si="7"/>
        <v>0</v>
      </c>
      <c r="AI28" s="26">
        <f t="shared" si="7"/>
        <v>0</v>
      </c>
      <c r="AJ28" s="26">
        <f t="shared" si="7"/>
        <v>0</v>
      </c>
      <c r="AK28" s="26">
        <f t="shared" si="7"/>
        <v>0</v>
      </c>
      <c r="AL28" s="12">
        <f t="shared" si="5"/>
        <v>0</v>
      </c>
    </row>
    <row r="29" spans="1:38" ht="13.5">
      <c r="A29" s="16" t="str">
        <f t="shared" si="0"/>
        <v>26</v>
      </c>
      <c r="B29" s="16" t="str">
        <f t="shared" si="6"/>
        <v>#</v>
      </c>
      <c r="C29" s="17" t="s">
        <v>213</v>
      </c>
      <c r="D29" s="18">
        <v>1982</v>
      </c>
      <c r="E29" s="19">
        <f>ROUND(F29+IF('Men''s Epée'!$A$3=1,G29,0)+LARGE($U29:$AB29,1)+LARGE($U29:$AB29,2),0)</f>
        <v>805</v>
      </c>
      <c r="F29" s="20"/>
      <c r="G29" s="21"/>
      <c r="H29" s="21">
        <v>13</v>
      </c>
      <c r="I29" s="22">
        <f>IF(OR('Men''s Epée'!$A$3=1,'Men''s Epée'!$U$3=TRUE),IF(OR(H29&gt;=49,ISNUMBER(H29)=FALSE),0,VLOOKUP(H29,PointTable,I$3,TRUE)),0)</f>
        <v>525</v>
      </c>
      <c r="J29" s="21">
        <v>32</v>
      </c>
      <c r="K29" s="22">
        <f>IF(OR('Men''s Epée'!$A$3=1,'Men''s Epée'!$V$3=TRUE),IF(OR(J29&gt;=49,ISNUMBER(J29)=FALSE),0,VLOOKUP(J29,PointTable,K$3,TRUE)),0)</f>
        <v>280</v>
      </c>
      <c r="L29" s="21" t="s">
        <v>8</v>
      </c>
      <c r="M29" s="22">
        <f>IF(OR('Men''s Epée'!$A$3=1,'Men''s Epée'!$W$3=TRUE),IF(OR(L29&gt;=49,ISNUMBER(L29)=FALSE),0,VLOOKUP(L29,PointTable,M$3,TRUE)),0)</f>
        <v>0</v>
      </c>
      <c r="N29" s="21" t="s">
        <v>8</v>
      </c>
      <c r="O29" s="22">
        <f>IF(OR('Men''s Epée'!$A$3=1,'Men''s Epée'!$X$3=TRUE),IF(OR(N29&gt;=49,ISNUMBER(N29)=FALSE),0,VLOOKUP(N29,PointTable,O$3,TRUE)),0)</f>
        <v>0</v>
      </c>
      <c r="P29" s="23"/>
      <c r="Q29" s="23"/>
      <c r="R29" s="23"/>
      <c r="S29" s="24"/>
      <c r="U29" s="25">
        <f t="shared" si="1"/>
        <v>525</v>
      </c>
      <c r="V29" s="25">
        <f t="shared" si="2"/>
        <v>280</v>
      </c>
      <c r="W29" s="25">
        <f t="shared" si="3"/>
        <v>0</v>
      </c>
      <c r="X29" s="25">
        <f t="shared" si="4"/>
        <v>0</v>
      </c>
      <c r="Y29" s="25">
        <f>IF(OR('Men''s Epée'!$A$3=1,P29&gt;0),ABS(P29),0)</f>
        <v>0</v>
      </c>
      <c r="Z29" s="25">
        <f>IF(OR('Men''s Epée'!$A$3=1,Q29&gt;0),ABS(Q29),0)</f>
        <v>0</v>
      </c>
      <c r="AA29" s="25">
        <f>IF(OR('Men''s Epée'!$A$3=1,R29&gt;0),ABS(R29),0)</f>
        <v>0</v>
      </c>
      <c r="AB29" s="25">
        <f>IF(OR('Men''s Epée'!$A$3=1,S29&gt;0),ABS(S29),0)</f>
        <v>0</v>
      </c>
      <c r="AD29" s="12">
        <f>IF('Men''s Epée'!$U$3=TRUE,I29,0)</f>
        <v>0</v>
      </c>
      <c r="AE29" s="12">
        <f>IF('Men''s Epée'!$V$3=TRUE,K29,0)</f>
        <v>0</v>
      </c>
      <c r="AF29" s="12">
        <f>IF('Men''s Epée'!$W$3=TRUE,M29,0)</f>
        <v>0</v>
      </c>
      <c r="AG29" s="12">
        <f>IF('Men''s Epée'!$X$3=TRUE,O29,0)</f>
        <v>0</v>
      </c>
      <c r="AH29" s="26">
        <f t="shared" si="7"/>
        <v>0</v>
      </c>
      <c r="AI29" s="26">
        <f t="shared" si="7"/>
        <v>0</v>
      </c>
      <c r="AJ29" s="26">
        <f t="shared" si="7"/>
        <v>0</v>
      </c>
      <c r="AK29" s="26">
        <f t="shared" si="7"/>
        <v>0</v>
      </c>
      <c r="AL29" s="12">
        <f t="shared" si="5"/>
        <v>0</v>
      </c>
    </row>
    <row r="30" spans="1:38" ht="13.5">
      <c r="A30" s="16" t="str">
        <f t="shared" si="0"/>
        <v>27</v>
      </c>
      <c r="B30" s="16">
        <f t="shared" si="6"/>
      </c>
      <c r="C30" s="17" t="s">
        <v>162</v>
      </c>
      <c r="D30" s="18">
        <v>1958</v>
      </c>
      <c r="E30" s="19">
        <f>ROUND(F30+IF('Men''s Epée'!$A$3=1,G30,0)+LARGE($U30:$AB30,1)+LARGE($U30:$AB30,2),0)</f>
        <v>775</v>
      </c>
      <c r="F30" s="20"/>
      <c r="G30" s="21"/>
      <c r="H30" s="21">
        <v>21</v>
      </c>
      <c r="I30" s="22">
        <f>IF(OR('Men''s Epée'!$A$3=1,'Men''s Epée'!$U$3=TRUE),IF(OR(H30&gt;=49,ISNUMBER(H30)=FALSE),0,VLOOKUP(H30,PointTable,I$3,TRUE)),0)</f>
        <v>395</v>
      </c>
      <c r="J30" s="21">
        <v>29</v>
      </c>
      <c r="K30" s="22">
        <f>IF(OR('Men''s Epée'!$A$3=1,'Men''s Epée'!$V$3=TRUE),IF(OR(J30&gt;=49,ISNUMBER(J30)=FALSE),0,VLOOKUP(J30,PointTable,K$3,TRUE)),0)</f>
        <v>295</v>
      </c>
      <c r="L30" s="21">
        <v>24</v>
      </c>
      <c r="M30" s="22">
        <f>IF(OR('Men''s Epée'!$A$3=1,'Men''s Epée'!$W$3=TRUE),IF(OR(L30&gt;=49,ISNUMBER(L30)=FALSE),0,VLOOKUP(L30,PointTable,M$3,TRUE)),0)</f>
        <v>380</v>
      </c>
      <c r="N30" s="21">
        <v>23</v>
      </c>
      <c r="O30" s="22">
        <f>IF(OR('Men''s Epée'!$A$3=1,'Men''s Epée'!$X$3=TRUE),IF(OR(N30&gt;=49,ISNUMBER(N30)=FALSE),0,VLOOKUP(N30,PointTable,O$3,TRUE)),0)</f>
        <v>338</v>
      </c>
      <c r="P30" s="23">
        <v>-356.38</v>
      </c>
      <c r="Q30" s="23"/>
      <c r="R30" s="23"/>
      <c r="S30" s="24"/>
      <c r="U30" s="25">
        <f t="shared" si="1"/>
        <v>395</v>
      </c>
      <c r="V30" s="25">
        <f t="shared" si="2"/>
        <v>295</v>
      </c>
      <c r="W30" s="25">
        <f t="shared" si="3"/>
        <v>380</v>
      </c>
      <c r="X30" s="25">
        <f t="shared" si="4"/>
        <v>338</v>
      </c>
      <c r="Y30" s="25">
        <f>IF(OR('Men''s Epée'!$A$3=1,P30&gt;0),ABS(P30),0)</f>
        <v>356.38</v>
      </c>
      <c r="Z30" s="25">
        <f>IF(OR('Men''s Epée'!$A$3=1,Q30&gt;0),ABS(Q30),0)</f>
        <v>0</v>
      </c>
      <c r="AA30" s="25">
        <f>IF(OR('Men''s Epée'!$A$3=1,R30&gt;0),ABS(R30),0)</f>
        <v>0</v>
      </c>
      <c r="AB30" s="25">
        <f>IF(OR('Men''s Epée'!$A$3=1,S30&gt;0),ABS(S30),0)</f>
        <v>0</v>
      </c>
      <c r="AD30" s="12">
        <f>IF('Men''s Epée'!$U$3=TRUE,I30,0)</f>
        <v>0</v>
      </c>
      <c r="AE30" s="12">
        <f>IF('Men''s Epée'!$V$3=TRUE,K30,0)</f>
        <v>0</v>
      </c>
      <c r="AF30" s="12">
        <f>IF('Men''s Epée'!$W$3=TRUE,M30,0)</f>
        <v>0</v>
      </c>
      <c r="AG30" s="12">
        <f>IF('Men''s Epée'!$X$3=TRUE,O30,0)</f>
        <v>0</v>
      </c>
      <c r="AH30" s="26">
        <f t="shared" si="7"/>
        <v>0</v>
      </c>
      <c r="AI30" s="26">
        <f t="shared" si="7"/>
        <v>0</v>
      </c>
      <c r="AJ30" s="26">
        <f t="shared" si="7"/>
        <v>0</v>
      </c>
      <c r="AK30" s="26">
        <f t="shared" si="7"/>
        <v>0</v>
      </c>
      <c r="AL30" s="12">
        <f t="shared" si="5"/>
        <v>0</v>
      </c>
    </row>
    <row r="31" spans="1:38" ht="13.5">
      <c r="A31" s="16" t="str">
        <f t="shared" si="0"/>
        <v>28</v>
      </c>
      <c r="B31" s="16" t="str">
        <f t="shared" si="6"/>
        <v>#</v>
      </c>
      <c r="C31" s="17" t="s">
        <v>290</v>
      </c>
      <c r="D31" s="18">
        <v>1985</v>
      </c>
      <c r="E31" s="19">
        <f>ROUND(F31+IF('Men''s Epée'!$A$3=1,G31,0)+LARGE($U31:$AB31,1)+LARGE($U31:$AB31,2),0)</f>
        <v>734</v>
      </c>
      <c r="F31" s="20"/>
      <c r="G31" s="21"/>
      <c r="H31" s="21">
        <v>35</v>
      </c>
      <c r="I31" s="22">
        <f>IF(OR('Men''s Epée'!$A$3=1,'Men''s Epée'!$U$3=TRUE),IF(OR(H31&gt;=49,ISNUMBER(H31)=FALSE),0,VLOOKUP(H31,PointTable,I$3,TRUE)),0)</f>
        <v>265</v>
      </c>
      <c r="J31" s="21">
        <v>40</v>
      </c>
      <c r="K31" s="22">
        <f>IF(OR('Men''s Epée'!$A$3=1,'Men''s Epée'!$V$3=TRUE),IF(OR(J31&gt;=49,ISNUMBER(J31)=FALSE),0,VLOOKUP(J31,PointTable,K$3,TRUE)),0)</f>
        <v>240</v>
      </c>
      <c r="L31" s="21">
        <v>22</v>
      </c>
      <c r="M31" s="22">
        <f>IF(OR('Men''s Epée'!$A$3=1,'Men''s Epée'!$W$3=TRUE),IF(OR(L31&gt;=49,ISNUMBER(L31)=FALSE),0,VLOOKUP(L31,PointTable,M$3,TRUE)),0)</f>
        <v>390</v>
      </c>
      <c r="N31" s="21">
        <v>20</v>
      </c>
      <c r="O31" s="22">
        <f>IF(OR('Men''s Epée'!$A$3=1,'Men''s Epée'!$X$3=TRUE),IF(OR(N31&gt;=49,ISNUMBER(N31)=FALSE),0,VLOOKUP(N31,PointTable,O$3,TRUE)),0)</f>
        <v>344</v>
      </c>
      <c r="P31" s="23"/>
      <c r="Q31" s="23"/>
      <c r="R31" s="23"/>
      <c r="S31" s="24"/>
      <c r="U31" s="25">
        <f t="shared" si="1"/>
        <v>265</v>
      </c>
      <c r="V31" s="25">
        <f t="shared" si="2"/>
        <v>240</v>
      </c>
      <c r="W31" s="25">
        <f t="shared" si="3"/>
        <v>390</v>
      </c>
      <c r="X31" s="25">
        <f t="shared" si="4"/>
        <v>344</v>
      </c>
      <c r="Y31" s="25">
        <f>IF(OR('Men''s Epée'!$A$3=1,P31&gt;0),ABS(P31),0)</f>
        <v>0</v>
      </c>
      <c r="Z31" s="25">
        <f>IF(OR('Men''s Epée'!$A$3=1,Q31&gt;0),ABS(Q31),0)</f>
        <v>0</v>
      </c>
      <c r="AA31" s="25">
        <f>IF(OR('Men''s Epée'!$A$3=1,R31&gt;0),ABS(R31),0)</f>
        <v>0</v>
      </c>
      <c r="AB31" s="25">
        <f>IF(OR('Men''s Epée'!$A$3=1,S31&gt;0),ABS(S31),0)</f>
        <v>0</v>
      </c>
      <c r="AD31" s="12">
        <f>IF('Men''s Epée'!$U$3=TRUE,I31,0)</f>
        <v>0</v>
      </c>
      <c r="AE31" s="12">
        <f>IF('Men''s Epée'!$V$3=TRUE,K31,0)</f>
        <v>0</v>
      </c>
      <c r="AF31" s="12">
        <f>IF('Men''s Epée'!$W$3=TRUE,M31,0)</f>
        <v>0</v>
      </c>
      <c r="AG31" s="12">
        <f>IF('Men''s Epée'!$X$3=TRUE,O31,0)</f>
        <v>0</v>
      </c>
      <c r="AH31" s="26">
        <f t="shared" si="7"/>
        <v>0</v>
      </c>
      <c r="AI31" s="26">
        <f t="shared" si="7"/>
        <v>0</v>
      </c>
      <c r="AJ31" s="26">
        <f t="shared" si="7"/>
        <v>0</v>
      </c>
      <c r="AK31" s="26">
        <f t="shared" si="7"/>
        <v>0</v>
      </c>
      <c r="AL31" s="12">
        <f t="shared" si="5"/>
        <v>0</v>
      </c>
    </row>
    <row r="32" spans="1:38" ht="13.5">
      <c r="A32" s="16" t="str">
        <f t="shared" si="0"/>
        <v>29</v>
      </c>
      <c r="B32" s="16" t="str">
        <f t="shared" si="6"/>
        <v>#</v>
      </c>
      <c r="C32" s="17" t="s">
        <v>176</v>
      </c>
      <c r="D32" s="18">
        <v>1981</v>
      </c>
      <c r="E32" s="19">
        <f>ROUND(F32+IF('Men''s Epée'!$A$3=1,G32,0)+LARGE($U32:$AB32,1)+LARGE($U32:$AB32,2),0)</f>
        <v>708</v>
      </c>
      <c r="F32" s="20"/>
      <c r="G32" s="21"/>
      <c r="H32" s="21" t="s">
        <v>8</v>
      </c>
      <c r="I32" s="22">
        <f>IF(OR('Men''s Epée'!$A$3=1,'Men''s Epée'!$U$3=TRUE),IF(OR(H32&gt;=49,ISNUMBER(H32)=FALSE),0,VLOOKUP(H32,PointTable,I$3,TRUE)),0)</f>
        <v>0</v>
      </c>
      <c r="J32" s="21">
        <v>25.5</v>
      </c>
      <c r="K32" s="22">
        <f>IF(OR('Men''s Epée'!$A$3=1,'Men''s Epée'!$V$3=TRUE),IF(OR(J32&gt;=49,ISNUMBER(J32)=FALSE),0,VLOOKUP(J32,PointTable,K$3,TRUE)),0)</f>
        <v>312.5</v>
      </c>
      <c r="L32" s="21">
        <v>21</v>
      </c>
      <c r="M32" s="22">
        <f>IF(OR('Men''s Epée'!$A$3=1,'Men''s Epée'!$W$3=TRUE),IF(OR(L32&gt;=49,ISNUMBER(L32)=FALSE),0,VLOOKUP(L32,PointTable,M$3,TRUE)),0)</f>
        <v>395</v>
      </c>
      <c r="N32" s="21">
        <v>29.5</v>
      </c>
      <c r="O32" s="22">
        <f>IF(OR('Men''s Epée'!$A$3=1,'Men''s Epée'!$X$3=TRUE),IF(OR(N32&gt;=49,ISNUMBER(N32)=FALSE),0,VLOOKUP(N32,PointTable,O$3,TRUE)),0)</f>
        <v>280</v>
      </c>
      <c r="P32" s="23"/>
      <c r="Q32" s="23"/>
      <c r="R32" s="23"/>
      <c r="S32" s="24"/>
      <c r="U32" s="25">
        <f t="shared" si="1"/>
        <v>0</v>
      </c>
      <c r="V32" s="25">
        <f t="shared" si="2"/>
        <v>312.5</v>
      </c>
      <c r="W32" s="25">
        <f t="shared" si="3"/>
        <v>395</v>
      </c>
      <c r="X32" s="25">
        <f t="shared" si="4"/>
        <v>280</v>
      </c>
      <c r="Y32" s="25">
        <f>IF(OR('Men''s Epée'!$A$3=1,P32&gt;0),ABS(P32),0)</f>
        <v>0</v>
      </c>
      <c r="Z32" s="25">
        <f>IF(OR('Men''s Epée'!$A$3=1,Q32&gt;0),ABS(Q32),0)</f>
        <v>0</v>
      </c>
      <c r="AA32" s="25">
        <f>IF(OR('Men''s Epée'!$A$3=1,R32&gt;0),ABS(R32),0)</f>
        <v>0</v>
      </c>
      <c r="AB32" s="25">
        <f>IF(OR('Men''s Epée'!$A$3=1,S32&gt;0),ABS(S32),0)</f>
        <v>0</v>
      </c>
      <c r="AD32" s="12">
        <f>IF('Men''s Epée'!$U$3=TRUE,I32,0)</f>
        <v>0</v>
      </c>
      <c r="AE32" s="12">
        <f>IF('Men''s Epée'!$V$3=TRUE,K32,0)</f>
        <v>0</v>
      </c>
      <c r="AF32" s="12">
        <f>IF('Men''s Epée'!$W$3=TRUE,M32,0)</f>
        <v>0</v>
      </c>
      <c r="AG32" s="12">
        <f>IF('Men''s Epée'!$X$3=TRUE,O32,0)</f>
        <v>0</v>
      </c>
      <c r="AH32" s="26">
        <f t="shared" si="7"/>
        <v>0</v>
      </c>
      <c r="AI32" s="26">
        <f t="shared" si="7"/>
        <v>0</v>
      </c>
      <c r="AJ32" s="26">
        <f t="shared" si="7"/>
        <v>0</v>
      </c>
      <c r="AK32" s="26">
        <f t="shared" si="7"/>
        <v>0</v>
      </c>
      <c r="AL32" s="12">
        <f t="shared" si="5"/>
        <v>0</v>
      </c>
    </row>
    <row r="33" spans="1:38" ht="13.5">
      <c r="A33" s="16" t="str">
        <f t="shared" si="0"/>
        <v>30</v>
      </c>
      <c r="B33" s="16">
        <f t="shared" si="6"/>
      </c>
      <c r="C33" s="27" t="s">
        <v>159</v>
      </c>
      <c r="D33" s="18">
        <v>1965</v>
      </c>
      <c r="E33" s="19">
        <f>ROUND(F33+IF('Men''s Epée'!$A$3=1,G33,0)+LARGE($U33:$AB33,1)+LARGE($U33:$AB33,2),0)</f>
        <v>658</v>
      </c>
      <c r="F33" s="20"/>
      <c r="G33" s="21"/>
      <c r="H33" s="21" t="s">
        <v>8</v>
      </c>
      <c r="I33" s="22">
        <f>IF(OR('Men''s Epée'!$A$3=1,'Men''s Epée'!$U$3=TRUE),IF(OR(H33&gt;=49,ISNUMBER(H33)=FALSE),0,VLOOKUP(H33,PointTable,I$3,TRUE)),0)</f>
        <v>0</v>
      </c>
      <c r="J33" s="21" t="s">
        <v>8</v>
      </c>
      <c r="K33" s="22">
        <f>IF(OR('Men''s Epée'!$A$3=1,'Men''s Epée'!$V$3=TRUE),IF(OR(J33&gt;=49,ISNUMBER(J33)=FALSE),0,VLOOKUP(J33,PointTable,K$3,TRUE)),0)</f>
        <v>0</v>
      </c>
      <c r="L33" s="21">
        <v>26</v>
      </c>
      <c r="M33" s="22">
        <f>IF(OR('Men''s Epée'!$A$3=1,'Men''s Epée'!$W$3=TRUE),IF(OR(L33&gt;=49,ISNUMBER(L33)=FALSE),0,VLOOKUP(L33,PointTable,M$3,TRUE)),0)</f>
        <v>310</v>
      </c>
      <c r="N33" s="21">
        <v>18</v>
      </c>
      <c r="O33" s="22">
        <f>IF(OR('Men''s Epée'!$A$3=1,'Men''s Epée'!$X$3=TRUE),IF(OR(N33&gt;=49,ISNUMBER(N33)=FALSE),0,VLOOKUP(N33,PointTable,O$3,TRUE)),0)</f>
        <v>348</v>
      </c>
      <c r="P33" s="23"/>
      <c r="Q33" s="23"/>
      <c r="R33" s="23"/>
      <c r="S33" s="24"/>
      <c r="U33" s="25">
        <f>I33</f>
        <v>0</v>
      </c>
      <c r="V33" s="25">
        <f>K33</f>
        <v>0</v>
      </c>
      <c r="W33" s="25">
        <f>M33</f>
        <v>310</v>
      </c>
      <c r="X33" s="25">
        <f>O33</f>
        <v>348</v>
      </c>
      <c r="Y33" s="25">
        <f>IF(OR('Men''s Epée'!$A$3=1,P33&gt;0),ABS(P33),0)</f>
        <v>0</v>
      </c>
      <c r="Z33" s="25">
        <f>IF(OR('Men''s Epée'!$A$3=1,Q33&gt;0),ABS(Q33),0)</f>
        <v>0</v>
      </c>
      <c r="AA33" s="25">
        <f>IF(OR('Men''s Epée'!$A$3=1,R33&gt;0),ABS(R33),0)</f>
        <v>0</v>
      </c>
      <c r="AB33" s="25">
        <f>IF(OR('Men''s Epée'!$A$3=1,S33&gt;0),ABS(S33),0)</f>
        <v>0</v>
      </c>
      <c r="AD33" s="12">
        <f>IF('Men''s Epée'!$U$3=TRUE,I33,0)</f>
        <v>0</v>
      </c>
      <c r="AE33" s="12">
        <f>IF('Men''s Epée'!$V$3=TRUE,K33,0)</f>
        <v>0</v>
      </c>
      <c r="AF33" s="12">
        <f>IF('Men''s Epée'!$W$3=TRUE,M33,0)</f>
        <v>0</v>
      </c>
      <c r="AG33" s="12">
        <f>IF('Men''s Epée'!$X$3=TRUE,O33,0)</f>
        <v>0</v>
      </c>
      <c r="AH33" s="26">
        <f aca="true" t="shared" si="8" ref="AH33:AK35">MAX(P33,0)</f>
        <v>0</v>
      </c>
      <c r="AI33" s="26">
        <f t="shared" si="8"/>
        <v>0</v>
      </c>
      <c r="AJ33" s="26">
        <f t="shared" si="8"/>
        <v>0</v>
      </c>
      <c r="AK33" s="26">
        <f t="shared" si="8"/>
        <v>0</v>
      </c>
      <c r="AL33" s="12">
        <f t="shared" si="5"/>
        <v>0</v>
      </c>
    </row>
    <row r="34" spans="1:38" ht="13.5">
      <c r="A34" s="16" t="str">
        <f t="shared" si="0"/>
        <v>31</v>
      </c>
      <c r="B34" s="16">
        <f t="shared" si="6"/>
      </c>
      <c r="C34" s="17" t="s">
        <v>287</v>
      </c>
      <c r="D34" s="18">
        <v>1979</v>
      </c>
      <c r="E34" s="19">
        <f>ROUND(F34+IF('Men''s Epée'!$A$3=1,G34,0)+LARGE($U34:$AB34,1)+LARGE($U34:$AB34,2),0)</f>
        <v>646</v>
      </c>
      <c r="F34" s="20"/>
      <c r="G34" s="21"/>
      <c r="H34" s="21">
        <v>28</v>
      </c>
      <c r="I34" s="22">
        <f>IF(OR('Men''s Epée'!$A$3=1,'Men''s Epée'!$U$3=TRUE),IF(OR(H34&gt;=49,ISNUMBER(H34)=FALSE),0,VLOOKUP(H34,PointTable,I$3,TRUE)),0)</f>
        <v>300</v>
      </c>
      <c r="J34" s="21" t="s">
        <v>8</v>
      </c>
      <c r="K34" s="22">
        <f>IF(OR('Men''s Epée'!$A$3=1,'Men''s Epée'!$V$3=TRUE),IF(OR(J34&gt;=49,ISNUMBER(J34)=FALSE),0,VLOOKUP(J34,PointTable,K$3,TRUE)),0)</f>
        <v>0</v>
      </c>
      <c r="L34" s="21" t="s">
        <v>8</v>
      </c>
      <c r="M34" s="22">
        <f>IF(OR('Men''s Epée'!$A$3=1,'Men''s Epée'!$W$3=TRUE),IF(OR(L34&gt;=49,ISNUMBER(L34)=FALSE),0,VLOOKUP(L34,PointTable,M$3,TRUE)),0)</f>
        <v>0</v>
      </c>
      <c r="N34" s="21">
        <v>19</v>
      </c>
      <c r="O34" s="22">
        <f>IF(OR('Men''s Epée'!$A$3=1,'Men''s Epée'!$X$3=TRUE),IF(OR(N34&gt;=49,ISNUMBER(N34)=FALSE),0,VLOOKUP(N34,PointTable,O$3,TRUE)),0)</f>
        <v>346</v>
      </c>
      <c r="P34" s="23"/>
      <c r="Q34" s="23"/>
      <c r="R34" s="23"/>
      <c r="S34" s="24"/>
      <c r="U34" s="25">
        <f>I34</f>
        <v>300</v>
      </c>
      <c r="V34" s="25">
        <f>K34</f>
        <v>0</v>
      </c>
      <c r="W34" s="25">
        <f>M34</f>
        <v>0</v>
      </c>
      <c r="X34" s="25">
        <f>O34</f>
        <v>346</v>
      </c>
      <c r="Y34" s="25">
        <f>IF(OR('Men''s Epée'!$A$3=1,P34&gt;0),ABS(P34),0)</f>
        <v>0</v>
      </c>
      <c r="Z34" s="25">
        <f>IF(OR('Men''s Epée'!$A$3=1,Q34&gt;0),ABS(Q34),0)</f>
        <v>0</v>
      </c>
      <c r="AA34" s="25">
        <f>IF(OR('Men''s Epée'!$A$3=1,R34&gt;0),ABS(R34),0)</f>
        <v>0</v>
      </c>
      <c r="AB34" s="25">
        <f>IF(OR('Men''s Epée'!$A$3=1,S34&gt;0),ABS(S34),0)</f>
        <v>0</v>
      </c>
      <c r="AD34" s="12">
        <f>IF('Men''s Epée'!$U$3=TRUE,I34,0)</f>
        <v>0</v>
      </c>
      <c r="AE34" s="12">
        <f>IF('Men''s Epée'!$V$3=TRUE,K34,0)</f>
        <v>0</v>
      </c>
      <c r="AF34" s="12">
        <f>IF('Men''s Epée'!$W$3=TRUE,M34,0)</f>
        <v>0</v>
      </c>
      <c r="AG34" s="12">
        <f>IF('Men''s Epée'!$X$3=TRUE,O34,0)</f>
        <v>0</v>
      </c>
      <c r="AH34" s="26">
        <f t="shared" si="8"/>
        <v>0</v>
      </c>
      <c r="AI34" s="26">
        <f t="shared" si="8"/>
        <v>0</v>
      </c>
      <c r="AJ34" s="26">
        <f t="shared" si="8"/>
        <v>0</v>
      </c>
      <c r="AK34" s="26">
        <f t="shared" si="8"/>
        <v>0</v>
      </c>
      <c r="AL34" s="12">
        <f t="shared" si="5"/>
        <v>0</v>
      </c>
    </row>
    <row r="35" spans="1:38" ht="13.5">
      <c r="A35" s="16" t="str">
        <f t="shared" si="0"/>
        <v>32</v>
      </c>
      <c r="B35" s="16" t="str">
        <f t="shared" si="6"/>
        <v>#</v>
      </c>
      <c r="C35" s="17" t="s">
        <v>294</v>
      </c>
      <c r="D35" s="18">
        <v>1981</v>
      </c>
      <c r="E35" s="19">
        <f>ROUND(F35+IF('Men''s Epée'!$A$3=1,G35,0)+LARGE($U35:$AB35,1)+LARGE($U35:$AB35,2),0)</f>
        <v>620</v>
      </c>
      <c r="F35" s="20"/>
      <c r="G35" s="21"/>
      <c r="H35" s="21">
        <v>45</v>
      </c>
      <c r="I35" s="22">
        <f>IF(OR('Men''s Epée'!$A$3=1,'Men''s Epée'!$U$3=TRUE),IF(OR(H35&gt;=49,ISNUMBER(H35)=FALSE),0,VLOOKUP(H35,PointTable,I$3,TRUE)),0)</f>
        <v>215</v>
      </c>
      <c r="J35" s="21" t="s">
        <v>8</v>
      </c>
      <c r="K35" s="22">
        <f>IF(OR('Men''s Epée'!$A$3=1,'Men''s Epée'!$V$3=TRUE),IF(OR(J35&gt;=49,ISNUMBER(J35)=FALSE),0,VLOOKUP(J35,PointTable,K$3,TRUE)),0)</f>
        <v>0</v>
      </c>
      <c r="L35" s="21">
        <v>19</v>
      </c>
      <c r="M35" s="22">
        <f>IF(OR('Men''s Epée'!$A$3=1,'Men''s Epée'!$W$3=TRUE),IF(OR(L35&gt;=49,ISNUMBER(L35)=FALSE),0,VLOOKUP(L35,PointTable,M$3,TRUE)),0)</f>
        <v>405</v>
      </c>
      <c r="N35" s="21" t="s">
        <v>8</v>
      </c>
      <c r="O35" s="22">
        <f>IF(OR('Men''s Epée'!$A$3=1,'Men''s Epée'!$X$3=TRUE),IF(OR(N35&gt;=49,ISNUMBER(N35)=FALSE),0,VLOOKUP(N35,PointTable,O$3,TRUE)),0)</f>
        <v>0</v>
      </c>
      <c r="P35" s="23"/>
      <c r="Q35" s="23"/>
      <c r="R35" s="23"/>
      <c r="S35" s="24"/>
      <c r="U35" s="25">
        <f>I35</f>
        <v>215</v>
      </c>
      <c r="V35" s="25">
        <f>K35</f>
        <v>0</v>
      </c>
      <c r="W35" s="25">
        <f>M35</f>
        <v>405</v>
      </c>
      <c r="X35" s="25">
        <f>O35</f>
        <v>0</v>
      </c>
      <c r="Y35" s="25">
        <f>IF(OR('Men''s Epée'!$A$3=1,P35&gt;0),ABS(P35),0)</f>
        <v>0</v>
      </c>
      <c r="Z35" s="25">
        <f>IF(OR('Men''s Epée'!$A$3=1,Q35&gt;0),ABS(Q35),0)</f>
        <v>0</v>
      </c>
      <c r="AA35" s="25">
        <f>IF(OR('Men''s Epée'!$A$3=1,R35&gt;0),ABS(R35),0)</f>
        <v>0</v>
      </c>
      <c r="AB35" s="25">
        <f>IF(OR('Men''s Epée'!$A$3=1,S35&gt;0),ABS(S35),0)</f>
        <v>0</v>
      </c>
      <c r="AD35" s="12">
        <f>IF('Men''s Epée'!$U$3=TRUE,I35,0)</f>
        <v>0</v>
      </c>
      <c r="AE35" s="12">
        <f>IF('Men''s Epée'!$V$3=TRUE,K35,0)</f>
        <v>0</v>
      </c>
      <c r="AF35" s="12">
        <f>IF('Men''s Epée'!$W$3=TRUE,M35,0)</f>
        <v>0</v>
      </c>
      <c r="AG35" s="12">
        <f>IF('Men''s Epée'!$X$3=TRUE,O35,0)</f>
        <v>0</v>
      </c>
      <c r="AH35" s="26">
        <f t="shared" si="8"/>
        <v>0</v>
      </c>
      <c r="AI35" s="26">
        <f t="shared" si="8"/>
        <v>0</v>
      </c>
      <c r="AJ35" s="26">
        <f t="shared" si="8"/>
        <v>0</v>
      </c>
      <c r="AK35" s="26">
        <f t="shared" si="8"/>
        <v>0</v>
      </c>
      <c r="AL35" s="12">
        <f t="shared" si="5"/>
        <v>0</v>
      </c>
    </row>
    <row r="36" spans="1:38" ht="13.5">
      <c r="A36" s="16" t="str">
        <f aca="true" t="shared" si="9" ref="A36:A68">IF(E36=0,"",IF(E36=E35,A35,ROW()-3&amp;IF(E36=E37,"T","")))</f>
        <v>33</v>
      </c>
      <c r="B36" s="16">
        <f aca="true" t="shared" si="10" ref="B36:B47">TRIM(IF(D36&gt;=JuniorCutoff,"#",""))</f>
      </c>
      <c r="C36" s="17" t="s">
        <v>158</v>
      </c>
      <c r="D36" s="18">
        <v>1955</v>
      </c>
      <c r="E36" s="19">
        <f>ROUND(F36+IF('Men''s Epée'!$A$3=1,G36,0)+LARGE($U36:$AB36,1)+LARGE($U36:$AB36,2),0)</f>
        <v>617</v>
      </c>
      <c r="F36" s="20"/>
      <c r="G36" s="21"/>
      <c r="H36" s="21">
        <v>33</v>
      </c>
      <c r="I36" s="22">
        <f>IF(OR('Men''s Epée'!$A$3=1,'Men''s Epée'!$U$3=TRUE),IF(OR(H36&gt;=49,ISNUMBER(H36)=FALSE),0,VLOOKUP(H36,PointTable,I$3,TRUE)),0)</f>
        <v>275</v>
      </c>
      <c r="J36" s="21">
        <v>42</v>
      </c>
      <c r="K36" s="22">
        <f>IF(OR('Men''s Epée'!$A$3=1,'Men''s Epée'!$V$3=TRUE),IF(OR(J36&gt;=49,ISNUMBER(J36)=FALSE),0,VLOOKUP(J36,PointTable,K$3,TRUE)),0)</f>
        <v>230</v>
      </c>
      <c r="L36" s="21" t="s">
        <v>8</v>
      </c>
      <c r="M36" s="22">
        <f>IF(OR('Men''s Epée'!$A$3=1,'Men''s Epée'!$W$3=TRUE),IF(OR(L36&gt;=49,ISNUMBER(L36)=FALSE),0,VLOOKUP(L36,PointTable,M$3,TRUE)),0)</f>
        <v>0</v>
      </c>
      <c r="N36" s="21">
        <v>21</v>
      </c>
      <c r="O36" s="22">
        <f>IF(OR('Men''s Epée'!$A$3=1,'Men''s Epée'!$X$3=TRUE),IF(OR(N36&gt;=49,ISNUMBER(N36)=FALSE),0,VLOOKUP(N36,PointTable,O$3,TRUE)),0)</f>
        <v>342</v>
      </c>
      <c r="P36" s="23"/>
      <c r="Q36" s="23"/>
      <c r="R36" s="23"/>
      <c r="S36" s="24"/>
      <c r="U36" s="25">
        <f>I36</f>
        <v>275</v>
      </c>
      <c r="V36" s="25">
        <f>K36</f>
        <v>230</v>
      </c>
      <c r="W36" s="25">
        <f>M36</f>
        <v>0</v>
      </c>
      <c r="X36" s="25">
        <f>O36</f>
        <v>342</v>
      </c>
      <c r="Y36" s="25">
        <f>IF(OR('Men''s Epée'!$A$3=1,P36&gt;0),ABS(P36),0)</f>
        <v>0</v>
      </c>
      <c r="Z36" s="25">
        <f>IF(OR('Men''s Epée'!$A$3=1,Q36&gt;0),ABS(Q36),0)</f>
        <v>0</v>
      </c>
      <c r="AA36" s="25">
        <f>IF(OR('Men''s Epée'!$A$3=1,R36&gt;0),ABS(R36),0)</f>
        <v>0</v>
      </c>
      <c r="AB36" s="25">
        <f>IF(OR('Men''s Epée'!$A$3=1,S36&gt;0),ABS(S36),0)</f>
        <v>0</v>
      </c>
      <c r="AD36" s="12">
        <f>IF('Men''s Epée'!$U$3=TRUE,I36,0)</f>
        <v>0</v>
      </c>
      <c r="AE36" s="12">
        <f>IF('Men''s Epée'!$V$3=TRUE,K36,0)</f>
        <v>0</v>
      </c>
      <c r="AF36" s="12">
        <f>IF('Men''s Epée'!$W$3=TRUE,M36,0)</f>
        <v>0</v>
      </c>
      <c r="AG36" s="12">
        <f>IF('Men''s Epée'!$X$3=TRUE,O36,0)</f>
        <v>0</v>
      </c>
      <c r="AH36" s="26">
        <f aca="true" t="shared" si="11" ref="AH36:AK37">MAX(P36,0)</f>
        <v>0</v>
      </c>
      <c r="AI36" s="26">
        <f t="shared" si="11"/>
        <v>0</v>
      </c>
      <c r="AJ36" s="26">
        <f t="shared" si="11"/>
        <v>0</v>
      </c>
      <c r="AK36" s="26">
        <f t="shared" si="11"/>
        <v>0</v>
      </c>
      <c r="AL36" s="12">
        <f aca="true" t="shared" si="12" ref="AL36:AL67">LARGE(AD36:AK36,1)+LARGE(AD36:AK36,2)+F36</f>
        <v>0</v>
      </c>
    </row>
    <row r="37" spans="1:38" ht="13.5">
      <c r="A37" s="16" t="str">
        <f t="shared" si="9"/>
        <v>34T</v>
      </c>
      <c r="B37" s="16">
        <f t="shared" si="10"/>
      </c>
      <c r="C37" s="17" t="s">
        <v>150</v>
      </c>
      <c r="D37" s="18">
        <v>1965</v>
      </c>
      <c r="E37" s="19">
        <f>ROUND(F37+IF('Men''s Epée'!$A$3=1,G37,0)+LARGE($U37:$AB37,1)+LARGE($U37:$AB37,2),0)</f>
        <v>605</v>
      </c>
      <c r="F37" s="20"/>
      <c r="G37" s="21"/>
      <c r="H37" s="21" t="s">
        <v>8</v>
      </c>
      <c r="I37" s="22">
        <f>IF(OR('Men''s Epée'!$A$3=1,'Men''s Epée'!$U$3=TRUE),IF(OR(H37&gt;=49,ISNUMBER(H37)=FALSE),0,VLOOKUP(H37,PointTable,I$3,TRUE)),0)</f>
        <v>0</v>
      </c>
      <c r="J37" s="21">
        <v>10</v>
      </c>
      <c r="K37" s="22">
        <f>IF(OR('Men''s Epée'!$A$3=1,'Men''s Epée'!$V$3=TRUE),IF(OR(J37&gt;=49,ISNUMBER(J37)=FALSE),0,VLOOKUP(J37,PointTable,K$3,TRUE)),0)</f>
        <v>605</v>
      </c>
      <c r="L37" s="21" t="s">
        <v>8</v>
      </c>
      <c r="M37" s="22">
        <f>IF(OR('Men''s Epée'!$A$3=1,'Men''s Epée'!$W$3=TRUE),IF(OR(L37&gt;=49,ISNUMBER(L37)=FALSE),0,VLOOKUP(L37,PointTable,M$3,TRUE)),0)</f>
        <v>0</v>
      </c>
      <c r="N37" s="21" t="s">
        <v>8</v>
      </c>
      <c r="O37" s="22">
        <f>IF(OR('Men''s Epée'!$A$3=1,'Men''s Epée'!$X$3=TRUE),IF(OR(N37&gt;=49,ISNUMBER(N37)=FALSE),0,VLOOKUP(N37,PointTable,O$3,TRUE)),0)</f>
        <v>0</v>
      </c>
      <c r="P37" s="23"/>
      <c r="Q37" s="23"/>
      <c r="R37" s="23"/>
      <c r="S37" s="24"/>
      <c r="U37" s="25">
        <f>I37</f>
        <v>0</v>
      </c>
      <c r="V37" s="25">
        <f>K37</f>
        <v>605</v>
      </c>
      <c r="W37" s="25">
        <f>M37</f>
        <v>0</v>
      </c>
      <c r="X37" s="25">
        <f>O37</f>
        <v>0</v>
      </c>
      <c r="Y37" s="25">
        <f>IF(OR('Men''s Epée'!$A$3=1,P37&gt;0),ABS(P37),0)</f>
        <v>0</v>
      </c>
      <c r="Z37" s="25">
        <f>IF(OR('Men''s Epée'!$A$3=1,Q37&gt;0),ABS(Q37),0)</f>
        <v>0</v>
      </c>
      <c r="AA37" s="25">
        <f>IF(OR('Men''s Epée'!$A$3=1,R37&gt;0),ABS(R37),0)</f>
        <v>0</v>
      </c>
      <c r="AB37" s="25">
        <f>IF(OR('Men''s Epée'!$A$3=1,S37&gt;0),ABS(S37),0)</f>
        <v>0</v>
      </c>
      <c r="AD37" s="12">
        <f>IF('Men''s Epée'!$U$3=TRUE,I37,0)</f>
        <v>0</v>
      </c>
      <c r="AE37" s="12">
        <f>IF('Men''s Epée'!$V$3=TRUE,K37,0)</f>
        <v>0</v>
      </c>
      <c r="AF37" s="12">
        <f>IF('Men''s Epée'!$W$3=TRUE,M37,0)</f>
        <v>0</v>
      </c>
      <c r="AG37" s="12">
        <f>IF('Men''s Epée'!$X$3=TRUE,O37,0)</f>
        <v>0</v>
      </c>
      <c r="AH37" s="26">
        <f t="shared" si="11"/>
        <v>0</v>
      </c>
      <c r="AI37" s="26">
        <f t="shared" si="11"/>
        <v>0</v>
      </c>
      <c r="AJ37" s="26">
        <f t="shared" si="11"/>
        <v>0</v>
      </c>
      <c r="AK37" s="26">
        <f t="shared" si="11"/>
        <v>0</v>
      </c>
      <c r="AL37" s="12">
        <f t="shared" si="12"/>
        <v>0</v>
      </c>
    </row>
    <row r="38" spans="1:38" ht="13.5">
      <c r="A38" s="16" t="str">
        <f t="shared" si="9"/>
        <v>34T</v>
      </c>
      <c r="B38" s="16">
        <f t="shared" si="10"/>
      </c>
      <c r="C38" s="17" t="s">
        <v>160</v>
      </c>
      <c r="D38" s="18">
        <v>1949</v>
      </c>
      <c r="E38" s="19">
        <f>ROUND(F38+IF('Men''s Epée'!$A$3=1,G38,0)+LARGE($U38:$AB38,1)+LARGE($U38:$AB38,2),0)</f>
        <v>605</v>
      </c>
      <c r="F38" s="20"/>
      <c r="G38" s="21"/>
      <c r="H38" s="21">
        <v>24</v>
      </c>
      <c r="I38" s="22">
        <f>IF(OR('Men''s Epée'!$A$3=1,'Men''s Epée'!$U$3=TRUE),IF(OR(H38&gt;=49,ISNUMBER(H38)=FALSE),0,VLOOKUP(H38,PointTable,I$3,TRUE)),0)</f>
        <v>380</v>
      </c>
      <c r="J38" s="21">
        <v>43</v>
      </c>
      <c r="K38" s="22">
        <f>IF(OR('Men''s Epée'!$A$3=1,'Men''s Epée'!$V$3=TRUE),IF(OR(J38&gt;=49,ISNUMBER(J38)=FALSE),0,VLOOKUP(J38,PointTable,K$3,TRUE)),0)</f>
        <v>225</v>
      </c>
      <c r="L38" s="21" t="s">
        <v>8</v>
      </c>
      <c r="M38" s="22">
        <f>IF(OR('Men''s Epée'!$A$3=1,'Men''s Epée'!$W$3=TRUE),IF(OR(L38&gt;=49,ISNUMBER(L38)=FALSE),0,VLOOKUP(L38,PointTable,M$3,TRUE)),0)</f>
        <v>0</v>
      </c>
      <c r="N38" s="21" t="s">
        <v>8</v>
      </c>
      <c r="O38" s="22">
        <f>IF(OR('Men''s Epée'!$A$3=1,'Men''s Epée'!$X$3=TRUE),IF(OR(N38&gt;=49,ISNUMBER(N38)=FALSE),0,VLOOKUP(N38,PointTable,O$3,TRUE)),0)</f>
        <v>0</v>
      </c>
      <c r="P38" s="23"/>
      <c r="Q38" s="23"/>
      <c r="R38" s="23"/>
      <c r="S38" s="24"/>
      <c r="U38" s="25">
        <f aca="true" t="shared" si="13" ref="U38:U68">I38</f>
        <v>380</v>
      </c>
      <c r="V38" s="25">
        <f aca="true" t="shared" si="14" ref="V38:V68">K38</f>
        <v>225</v>
      </c>
      <c r="W38" s="25">
        <f aca="true" t="shared" si="15" ref="W38:W68">M38</f>
        <v>0</v>
      </c>
      <c r="X38" s="25">
        <f aca="true" t="shared" si="16" ref="X38:X68">O38</f>
        <v>0</v>
      </c>
      <c r="Y38" s="25">
        <f>IF(OR('Men''s Epée'!$A$3=1,P38&gt;0),ABS(P38),0)</f>
        <v>0</v>
      </c>
      <c r="Z38" s="25">
        <f>IF(OR('Men''s Epée'!$A$3=1,Q38&gt;0),ABS(Q38),0)</f>
        <v>0</v>
      </c>
      <c r="AA38" s="25">
        <f>IF(OR('Men''s Epée'!$A$3=1,R38&gt;0),ABS(R38),0)</f>
        <v>0</v>
      </c>
      <c r="AB38" s="25">
        <f>IF(OR('Men''s Epée'!$A$3=1,S38&gt;0),ABS(S38),0)</f>
        <v>0</v>
      </c>
      <c r="AD38" s="12">
        <f>IF('Men''s Epée'!$U$3=TRUE,I38,0)</f>
        <v>0</v>
      </c>
      <c r="AE38" s="12">
        <f>IF('Men''s Epée'!$V$3=TRUE,K38,0)</f>
        <v>0</v>
      </c>
      <c r="AF38" s="12">
        <f>IF('Men''s Epée'!$W$3=TRUE,M38,0)</f>
        <v>0</v>
      </c>
      <c r="AG38" s="12">
        <f>IF('Men''s Epée'!$X$3=TRUE,O38,0)</f>
        <v>0</v>
      </c>
      <c r="AH38" s="26">
        <f aca="true" t="shared" si="17" ref="AH38:AH68">MAX(P38,0)</f>
        <v>0</v>
      </c>
      <c r="AI38" s="26">
        <f aca="true" t="shared" si="18" ref="AI38:AI68">MAX(Q38,0)</f>
        <v>0</v>
      </c>
      <c r="AJ38" s="26">
        <f aca="true" t="shared" si="19" ref="AJ38:AJ68">MAX(R38,0)</f>
        <v>0</v>
      </c>
      <c r="AK38" s="26">
        <f aca="true" t="shared" si="20" ref="AK38:AK68">MAX(S38,0)</f>
        <v>0</v>
      </c>
      <c r="AL38" s="12">
        <f t="shared" si="12"/>
        <v>0</v>
      </c>
    </row>
    <row r="39" spans="1:38" ht="13.5">
      <c r="A39" s="16" t="str">
        <f t="shared" si="9"/>
        <v>36</v>
      </c>
      <c r="B39" s="16">
        <f t="shared" si="10"/>
      </c>
      <c r="C39" s="17" t="s">
        <v>91</v>
      </c>
      <c r="D39" s="18">
        <v>1964</v>
      </c>
      <c r="E39" s="19">
        <f>ROUND(F39+IF('Men''s Epée'!$A$3=1,G39,0)+LARGE($U39:$AB39,1)+LARGE($U39:$AB39,2),0)</f>
        <v>591</v>
      </c>
      <c r="F39" s="20"/>
      <c r="G39" s="21"/>
      <c r="H39" s="21">
        <v>39</v>
      </c>
      <c r="I39" s="22">
        <f>IF(OR('Men''s Epée'!$A$3=1,'Men''s Epée'!$U$3=TRUE),IF(OR(H39&gt;=49,ISNUMBER(H39)=FALSE),0,VLOOKUP(H39,PointTable,I$3,TRUE)),0)</f>
        <v>245</v>
      </c>
      <c r="J39" s="21" t="s">
        <v>8</v>
      </c>
      <c r="K39" s="22">
        <f>IF(OR('Men''s Epée'!$A$3=1,'Men''s Epée'!$V$3=TRUE),IF(OR(J39&gt;=49,ISNUMBER(J39)=FALSE),0,VLOOKUP(J39,PointTable,K$3,TRUE)),0)</f>
        <v>0</v>
      </c>
      <c r="L39" s="21" t="s">
        <v>8</v>
      </c>
      <c r="M39" s="22">
        <f>IF(OR('Men''s Epée'!$A$3=1,'Men''s Epée'!$W$3=TRUE),IF(OR(L39&gt;=49,ISNUMBER(L39)=FALSE),0,VLOOKUP(L39,PointTable,M$3,TRUE)),0)</f>
        <v>0</v>
      </c>
      <c r="N39" s="21" t="s">
        <v>8</v>
      </c>
      <c r="O39" s="22">
        <f>IF(OR('Men''s Epée'!$A$3=1,'Men''s Epée'!$X$3=TRUE),IF(OR(N39&gt;=49,ISNUMBER(N39)=FALSE),0,VLOOKUP(N39,PointTable,O$3,TRUE)),0)</f>
        <v>0</v>
      </c>
      <c r="P39" s="23">
        <v>-346</v>
      </c>
      <c r="Q39" s="23"/>
      <c r="R39" s="23"/>
      <c r="S39" s="24"/>
      <c r="U39" s="25">
        <f t="shared" si="13"/>
        <v>245</v>
      </c>
      <c r="V39" s="25">
        <f t="shared" si="14"/>
        <v>0</v>
      </c>
      <c r="W39" s="25">
        <f t="shared" si="15"/>
        <v>0</v>
      </c>
      <c r="X39" s="25">
        <f t="shared" si="16"/>
        <v>0</v>
      </c>
      <c r="Y39" s="25">
        <f>IF(OR('Men''s Epée'!$A$3=1,P39&gt;0),ABS(P39),0)</f>
        <v>346</v>
      </c>
      <c r="Z39" s="25">
        <f>IF(OR('Men''s Epée'!$A$3=1,Q39&gt;0),ABS(Q39),0)</f>
        <v>0</v>
      </c>
      <c r="AA39" s="25">
        <f>IF(OR('Men''s Epée'!$A$3=1,R39&gt;0),ABS(R39),0)</f>
        <v>0</v>
      </c>
      <c r="AB39" s="25">
        <f>IF(OR('Men''s Epée'!$A$3=1,S39&gt;0),ABS(S39),0)</f>
        <v>0</v>
      </c>
      <c r="AD39" s="12">
        <f>IF('Men''s Epée'!$U$3=TRUE,I39,0)</f>
        <v>0</v>
      </c>
      <c r="AE39" s="12">
        <f>IF('Men''s Epée'!$V$3=TRUE,K39,0)</f>
        <v>0</v>
      </c>
      <c r="AF39" s="12">
        <f>IF('Men''s Epée'!$W$3=TRUE,M39,0)</f>
        <v>0</v>
      </c>
      <c r="AG39" s="12">
        <f>IF('Men''s Epée'!$X$3=TRUE,O39,0)</f>
        <v>0</v>
      </c>
      <c r="AH39" s="26">
        <f t="shared" si="17"/>
        <v>0</v>
      </c>
      <c r="AI39" s="26">
        <f t="shared" si="18"/>
        <v>0</v>
      </c>
      <c r="AJ39" s="26">
        <f t="shared" si="19"/>
        <v>0</v>
      </c>
      <c r="AK39" s="26">
        <f t="shared" si="20"/>
        <v>0</v>
      </c>
      <c r="AL39" s="12">
        <f t="shared" si="12"/>
        <v>0</v>
      </c>
    </row>
    <row r="40" spans="1:38" ht="13.5">
      <c r="A40" s="16" t="str">
        <f t="shared" si="9"/>
        <v>37</v>
      </c>
      <c r="B40" s="16" t="str">
        <f t="shared" si="10"/>
        <v>#</v>
      </c>
      <c r="C40" s="17" t="s">
        <v>157</v>
      </c>
      <c r="D40" s="18">
        <v>1981</v>
      </c>
      <c r="E40" s="19">
        <f>ROUND(F40+IF('Men''s Epée'!$A$3=1,G40,0)+LARGE($U40:$AB40,1)+LARGE($U40:$AB40,2),0)</f>
        <v>580</v>
      </c>
      <c r="F40" s="20"/>
      <c r="G40" s="21"/>
      <c r="H40" s="21">
        <v>27</v>
      </c>
      <c r="I40" s="22">
        <f>IF(OR('Men''s Epée'!$A$3=1,'Men''s Epée'!$U$3=TRUE),IF(OR(H40&gt;=49,ISNUMBER(H40)=FALSE),0,VLOOKUP(H40,PointTable,I$3,TRUE)),0)</f>
        <v>305</v>
      </c>
      <c r="J40" s="21">
        <v>33</v>
      </c>
      <c r="K40" s="22">
        <f>IF(OR('Men''s Epée'!$A$3=1,'Men''s Epée'!$V$3=TRUE),IF(OR(J40&gt;=49,ISNUMBER(J40)=FALSE),0,VLOOKUP(J40,PointTable,K$3,TRUE)),0)</f>
        <v>275</v>
      </c>
      <c r="L40" s="21" t="s">
        <v>8</v>
      </c>
      <c r="M40" s="22">
        <f>IF(OR('Men''s Epée'!$A$3=1,'Men''s Epée'!$W$3=TRUE),IF(OR(L40&gt;=49,ISNUMBER(L40)=FALSE),0,VLOOKUP(L40,PointTable,M$3,TRUE)),0)</f>
        <v>0</v>
      </c>
      <c r="N40" s="21" t="s">
        <v>8</v>
      </c>
      <c r="O40" s="22">
        <f>IF(OR('Men''s Epée'!$A$3=1,'Men''s Epée'!$X$3=TRUE),IF(OR(N40&gt;=49,ISNUMBER(N40)=FALSE),0,VLOOKUP(N40,PointTable,O$3,TRUE)),0)</f>
        <v>0</v>
      </c>
      <c r="P40" s="23"/>
      <c r="Q40" s="23"/>
      <c r="R40" s="23"/>
      <c r="S40" s="24"/>
      <c r="U40" s="25">
        <f t="shared" si="13"/>
        <v>305</v>
      </c>
      <c r="V40" s="25">
        <f t="shared" si="14"/>
        <v>275</v>
      </c>
      <c r="W40" s="25">
        <f t="shared" si="15"/>
        <v>0</v>
      </c>
      <c r="X40" s="25">
        <f t="shared" si="16"/>
        <v>0</v>
      </c>
      <c r="Y40" s="25">
        <f>IF(OR('Men''s Epée'!$A$3=1,P40&gt;0),ABS(P40),0)</f>
        <v>0</v>
      </c>
      <c r="Z40" s="25">
        <f>IF(OR('Men''s Epée'!$A$3=1,Q40&gt;0),ABS(Q40),0)</f>
        <v>0</v>
      </c>
      <c r="AA40" s="25">
        <f>IF(OR('Men''s Epée'!$A$3=1,R40&gt;0),ABS(R40),0)</f>
        <v>0</v>
      </c>
      <c r="AB40" s="25">
        <f>IF(OR('Men''s Epée'!$A$3=1,S40&gt;0),ABS(S40),0)</f>
        <v>0</v>
      </c>
      <c r="AD40" s="12">
        <f>IF('Men''s Epée'!$U$3=TRUE,I40,0)</f>
        <v>0</v>
      </c>
      <c r="AE40" s="12">
        <f>IF('Men''s Epée'!$V$3=TRUE,K40,0)</f>
        <v>0</v>
      </c>
      <c r="AF40" s="12">
        <f>IF('Men''s Epée'!$W$3=TRUE,M40,0)</f>
        <v>0</v>
      </c>
      <c r="AG40" s="12">
        <f>IF('Men''s Epée'!$X$3=TRUE,O40,0)</f>
        <v>0</v>
      </c>
      <c r="AH40" s="26">
        <f t="shared" si="17"/>
        <v>0</v>
      </c>
      <c r="AI40" s="26">
        <f t="shared" si="18"/>
        <v>0</v>
      </c>
      <c r="AJ40" s="26">
        <f t="shared" si="19"/>
        <v>0</v>
      </c>
      <c r="AK40" s="26">
        <f t="shared" si="20"/>
        <v>0</v>
      </c>
      <c r="AL40" s="12">
        <f t="shared" si="12"/>
        <v>0</v>
      </c>
    </row>
    <row r="41" spans="1:38" ht="13.5">
      <c r="A41" s="16" t="str">
        <f t="shared" si="9"/>
        <v>38</v>
      </c>
      <c r="B41" s="16" t="str">
        <f t="shared" si="10"/>
        <v>#</v>
      </c>
      <c r="C41" s="17" t="s">
        <v>324</v>
      </c>
      <c r="D41" s="18">
        <v>1985</v>
      </c>
      <c r="E41" s="19">
        <f>ROUND(F41+IF('Men''s Epée'!$A$3=1,G41,0)+LARGE($U41:$AB41,1)+LARGE($U41:$AB41,2),0)</f>
        <v>565</v>
      </c>
      <c r="F41" s="20"/>
      <c r="G41" s="21"/>
      <c r="H41" s="21" t="s">
        <v>8</v>
      </c>
      <c r="I41" s="22">
        <f>IF(OR('Men''s Epée'!$A$3=1,'Men''s Epée'!$U$3=TRUE),IF(OR(H41&gt;=49,ISNUMBER(H41)=FALSE),0,VLOOKUP(H41,PointTable,I$3,TRUE)),0)</f>
        <v>0</v>
      </c>
      <c r="J41" s="21">
        <v>35</v>
      </c>
      <c r="K41" s="22">
        <f>IF(OR('Men''s Epée'!$A$3=1,'Men''s Epée'!$V$3=TRUE),IF(OR(J41&gt;=49,ISNUMBER(J41)=FALSE),0,VLOOKUP(J41,PointTable,K$3,TRUE)),0)</f>
        <v>265</v>
      </c>
      <c r="L41" s="21">
        <v>28</v>
      </c>
      <c r="M41" s="22">
        <f>IF(OR('Men''s Epée'!$A$3=1,'Men''s Epée'!$W$3=TRUE),IF(OR(L41&gt;=49,ISNUMBER(L41)=FALSE),0,VLOOKUP(L41,PointTable,M$3,TRUE)),0)</f>
        <v>300</v>
      </c>
      <c r="N41" s="21" t="s">
        <v>8</v>
      </c>
      <c r="O41" s="22">
        <f>IF(OR('Men''s Epée'!$A$3=1,'Men''s Epée'!$X$3=TRUE),IF(OR(N41&gt;=49,ISNUMBER(N41)=FALSE),0,VLOOKUP(N41,PointTable,O$3,TRUE)),0)</f>
        <v>0</v>
      </c>
      <c r="P41" s="23"/>
      <c r="Q41" s="23"/>
      <c r="R41" s="23"/>
      <c r="S41" s="24"/>
      <c r="U41" s="25">
        <f t="shared" si="13"/>
        <v>0</v>
      </c>
      <c r="V41" s="25">
        <f t="shared" si="14"/>
        <v>265</v>
      </c>
      <c r="W41" s="25">
        <f t="shared" si="15"/>
        <v>300</v>
      </c>
      <c r="X41" s="25">
        <f t="shared" si="16"/>
        <v>0</v>
      </c>
      <c r="Y41" s="25">
        <f>IF(OR('Men''s Epée'!$A$3=1,P41&gt;0),ABS(P41),0)</f>
        <v>0</v>
      </c>
      <c r="Z41" s="25">
        <f>IF(OR('Men''s Epée'!$A$3=1,Q41&gt;0),ABS(Q41),0)</f>
        <v>0</v>
      </c>
      <c r="AA41" s="25">
        <f>IF(OR('Men''s Epée'!$A$3=1,R41&gt;0),ABS(R41),0)</f>
        <v>0</v>
      </c>
      <c r="AB41" s="25">
        <f>IF(OR('Men''s Epée'!$A$3=1,S41&gt;0),ABS(S41),0)</f>
        <v>0</v>
      </c>
      <c r="AD41" s="12">
        <f>IF('Men''s Epée'!$U$3=TRUE,I41,0)</f>
        <v>0</v>
      </c>
      <c r="AE41" s="12">
        <f>IF('Men''s Epée'!$V$3=TRUE,K41,0)</f>
        <v>0</v>
      </c>
      <c r="AF41" s="12">
        <f>IF('Men''s Epée'!$W$3=TRUE,M41,0)</f>
        <v>0</v>
      </c>
      <c r="AG41" s="12">
        <f>IF('Men''s Epée'!$X$3=TRUE,O41,0)</f>
        <v>0</v>
      </c>
      <c r="AH41" s="26">
        <f t="shared" si="17"/>
        <v>0</v>
      </c>
      <c r="AI41" s="26">
        <f t="shared" si="18"/>
        <v>0</v>
      </c>
      <c r="AJ41" s="26">
        <f t="shared" si="19"/>
        <v>0</v>
      </c>
      <c r="AK41" s="26">
        <f t="shared" si="20"/>
        <v>0</v>
      </c>
      <c r="AL41" s="12">
        <f t="shared" si="12"/>
        <v>0</v>
      </c>
    </row>
    <row r="42" spans="1:38" ht="13.5">
      <c r="A42" s="16" t="str">
        <f t="shared" si="9"/>
        <v>39</v>
      </c>
      <c r="B42" s="16">
        <f t="shared" si="10"/>
      </c>
      <c r="C42" s="17" t="s">
        <v>174</v>
      </c>
      <c r="D42" s="18">
        <v>1980</v>
      </c>
      <c r="E42" s="19">
        <f>ROUND(F42+IF('Men''s Epée'!$A$3=1,G42,0)+LARGE($U42:$AB42,1)+LARGE($U42:$AB42,2),0)</f>
        <v>535</v>
      </c>
      <c r="F42" s="20"/>
      <c r="G42" s="21"/>
      <c r="H42" s="21">
        <v>25</v>
      </c>
      <c r="I42" s="22">
        <f>IF(OR('Men''s Epée'!$A$3=1,'Men''s Epée'!$U$3=TRUE),IF(OR(H42&gt;=49,ISNUMBER(H42)=FALSE),0,VLOOKUP(H42,PointTable,I$3,TRUE)),0)</f>
        <v>315</v>
      </c>
      <c r="J42" s="21">
        <v>44</v>
      </c>
      <c r="K42" s="22">
        <f>IF(OR('Men''s Epée'!$A$3=1,'Men''s Epée'!$V$3=TRUE),IF(OR(J42&gt;=49,ISNUMBER(J42)=FALSE),0,VLOOKUP(J42,PointTable,K$3,TRUE)),0)</f>
        <v>220</v>
      </c>
      <c r="L42" s="21" t="s">
        <v>8</v>
      </c>
      <c r="M42" s="22">
        <f>IF(OR('Men''s Epée'!$A$3=1,'Men''s Epée'!$W$3=TRUE),IF(OR(L42&gt;=49,ISNUMBER(L42)=FALSE),0,VLOOKUP(L42,PointTable,M$3,TRUE)),0)</f>
        <v>0</v>
      </c>
      <c r="N42" s="21" t="s">
        <v>8</v>
      </c>
      <c r="O42" s="22">
        <f>IF(OR('Men''s Epée'!$A$3=1,'Men''s Epée'!$X$3=TRUE),IF(OR(N42&gt;=49,ISNUMBER(N42)=FALSE),0,VLOOKUP(N42,PointTable,O$3,TRUE)),0)</f>
        <v>0</v>
      </c>
      <c r="P42" s="23"/>
      <c r="Q42" s="23"/>
      <c r="R42" s="23"/>
      <c r="S42" s="24"/>
      <c r="U42" s="25">
        <f t="shared" si="13"/>
        <v>315</v>
      </c>
      <c r="V42" s="25">
        <f t="shared" si="14"/>
        <v>220</v>
      </c>
      <c r="W42" s="25">
        <f t="shared" si="15"/>
        <v>0</v>
      </c>
      <c r="X42" s="25">
        <f t="shared" si="16"/>
        <v>0</v>
      </c>
      <c r="Y42" s="25">
        <f>IF(OR('Men''s Epée'!$A$3=1,P42&gt;0),ABS(P42),0)</f>
        <v>0</v>
      </c>
      <c r="Z42" s="25">
        <f>IF(OR('Men''s Epée'!$A$3=1,Q42&gt;0),ABS(Q42),0)</f>
        <v>0</v>
      </c>
      <c r="AA42" s="25">
        <f>IF(OR('Men''s Epée'!$A$3=1,R42&gt;0),ABS(R42),0)</f>
        <v>0</v>
      </c>
      <c r="AB42" s="25">
        <f>IF(OR('Men''s Epée'!$A$3=1,S42&gt;0),ABS(S42),0)</f>
        <v>0</v>
      </c>
      <c r="AD42" s="12">
        <f>IF('Men''s Epée'!$U$3=TRUE,I42,0)</f>
        <v>0</v>
      </c>
      <c r="AE42" s="12">
        <f>IF('Men''s Epée'!$V$3=TRUE,K42,0)</f>
        <v>0</v>
      </c>
      <c r="AF42" s="12">
        <f>IF('Men''s Epée'!$W$3=TRUE,M42,0)</f>
        <v>0</v>
      </c>
      <c r="AG42" s="12">
        <f>IF('Men''s Epée'!$X$3=TRUE,O42,0)</f>
        <v>0</v>
      </c>
      <c r="AH42" s="26">
        <f t="shared" si="17"/>
        <v>0</v>
      </c>
      <c r="AI42" s="26">
        <f t="shared" si="18"/>
        <v>0</v>
      </c>
      <c r="AJ42" s="26">
        <f t="shared" si="19"/>
        <v>0</v>
      </c>
      <c r="AK42" s="26">
        <f t="shared" si="20"/>
        <v>0</v>
      </c>
      <c r="AL42" s="12">
        <f t="shared" si="12"/>
        <v>0</v>
      </c>
    </row>
    <row r="43" spans="1:38" ht="13.5">
      <c r="A43" s="16" t="str">
        <f t="shared" si="9"/>
        <v>40</v>
      </c>
      <c r="B43" s="16">
        <f t="shared" si="10"/>
      </c>
      <c r="C43" s="17" t="s">
        <v>170</v>
      </c>
      <c r="D43" s="18">
        <v>1954</v>
      </c>
      <c r="E43" s="19">
        <f>ROUND(F43+IF('Men''s Epée'!$A$3=1,G43,0)+LARGE($U43:$AB43,1)+LARGE($U43:$AB43,2),0)</f>
        <v>532</v>
      </c>
      <c r="F43" s="20"/>
      <c r="G43" s="21"/>
      <c r="H43" s="21">
        <v>37</v>
      </c>
      <c r="I43" s="22">
        <f>IF(OR('Men''s Epée'!$A$3=1,'Men''s Epée'!$U$3=TRUE),IF(OR(H43&gt;=49,ISNUMBER(H43)=FALSE),0,VLOOKUP(H43,PointTable,I$3,TRUE)),0)</f>
        <v>255</v>
      </c>
      <c r="J43" s="21" t="s">
        <v>8</v>
      </c>
      <c r="K43" s="22">
        <f>IF(OR('Men''s Epée'!$A$3=1,'Men''s Epée'!$V$3=TRUE),IF(OR(J43&gt;=49,ISNUMBER(J43)=FALSE),0,VLOOKUP(J43,PointTable,K$3,TRUE)),0)</f>
        <v>0</v>
      </c>
      <c r="L43" s="21" t="s">
        <v>8</v>
      </c>
      <c r="M43" s="22">
        <f>IF(OR('Men''s Epée'!$A$3=1,'Men''s Epée'!$W$3=TRUE),IF(OR(L43&gt;=49,ISNUMBER(L43)=FALSE),0,VLOOKUP(L43,PointTable,M$3,TRUE)),0)</f>
        <v>0</v>
      </c>
      <c r="N43" s="21">
        <v>31</v>
      </c>
      <c r="O43" s="22">
        <f>IF(OR('Men''s Epée'!$A$3=1,'Men''s Epée'!$X$3=TRUE),IF(OR(N43&gt;=49,ISNUMBER(N43)=FALSE),0,VLOOKUP(N43,PointTable,O$3,TRUE)),0)</f>
        <v>277</v>
      </c>
      <c r="P43" s="23"/>
      <c r="Q43" s="23"/>
      <c r="R43" s="23"/>
      <c r="S43" s="24"/>
      <c r="U43" s="25">
        <f t="shared" si="13"/>
        <v>255</v>
      </c>
      <c r="V43" s="25">
        <f t="shared" si="14"/>
        <v>0</v>
      </c>
      <c r="W43" s="25">
        <f t="shared" si="15"/>
        <v>0</v>
      </c>
      <c r="X43" s="25">
        <f t="shared" si="16"/>
        <v>277</v>
      </c>
      <c r="Y43" s="25">
        <f>IF(OR('Men''s Epée'!$A$3=1,P43&gt;0),ABS(P43),0)</f>
        <v>0</v>
      </c>
      <c r="Z43" s="25">
        <f>IF(OR('Men''s Epée'!$A$3=1,Q43&gt;0),ABS(Q43),0)</f>
        <v>0</v>
      </c>
      <c r="AA43" s="25">
        <f>IF(OR('Men''s Epée'!$A$3=1,R43&gt;0),ABS(R43),0)</f>
        <v>0</v>
      </c>
      <c r="AB43" s="25">
        <f>IF(OR('Men''s Epée'!$A$3=1,S43&gt;0),ABS(S43),0)</f>
        <v>0</v>
      </c>
      <c r="AD43" s="12">
        <f>IF('Men''s Epée'!$U$3=TRUE,I43,0)</f>
        <v>0</v>
      </c>
      <c r="AE43" s="12">
        <f>IF('Men''s Epée'!$V$3=TRUE,K43,0)</f>
        <v>0</v>
      </c>
      <c r="AF43" s="12">
        <f>IF('Men''s Epée'!$W$3=TRUE,M43,0)</f>
        <v>0</v>
      </c>
      <c r="AG43" s="12">
        <f>IF('Men''s Epée'!$X$3=TRUE,O43,0)</f>
        <v>0</v>
      </c>
      <c r="AH43" s="26">
        <f t="shared" si="17"/>
        <v>0</v>
      </c>
      <c r="AI43" s="26">
        <f t="shared" si="18"/>
        <v>0</v>
      </c>
      <c r="AJ43" s="26">
        <f t="shared" si="19"/>
        <v>0</v>
      </c>
      <c r="AK43" s="26">
        <f t="shared" si="20"/>
        <v>0</v>
      </c>
      <c r="AL43" s="12">
        <f t="shared" si="12"/>
        <v>0</v>
      </c>
    </row>
    <row r="44" spans="1:38" ht="13.5">
      <c r="A44" s="16" t="str">
        <f t="shared" si="9"/>
        <v>41</v>
      </c>
      <c r="B44" s="16" t="str">
        <f t="shared" si="10"/>
        <v>#</v>
      </c>
      <c r="C44" s="17" t="s">
        <v>293</v>
      </c>
      <c r="D44" s="18">
        <v>1982</v>
      </c>
      <c r="E44" s="19">
        <f>ROUND(F44+IF('Men''s Epée'!$A$3=1,G44,0)+LARGE($U44:$AB44,1)+LARGE($U44:$AB44,2),0)</f>
        <v>525</v>
      </c>
      <c r="F44" s="20"/>
      <c r="G44" s="21"/>
      <c r="H44" s="21">
        <v>44</v>
      </c>
      <c r="I44" s="22">
        <f>IF(OR('Men''s Epée'!$A$3=1,'Men''s Epée'!$U$3=TRUE),IF(OR(H44&gt;=49,ISNUMBER(H44)=FALSE),0,VLOOKUP(H44,PointTable,I$3,TRUE)),0)</f>
        <v>220</v>
      </c>
      <c r="J44" s="21" t="s">
        <v>8</v>
      </c>
      <c r="K44" s="22">
        <f>IF(OR('Men''s Epée'!$A$3=1,'Men''s Epée'!$V$3=TRUE),IF(OR(J44&gt;=49,ISNUMBER(J44)=FALSE),0,VLOOKUP(J44,PointTable,K$3,TRUE)),0)</f>
        <v>0</v>
      </c>
      <c r="L44" s="21">
        <v>27</v>
      </c>
      <c r="M44" s="22">
        <f>IF(OR('Men''s Epée'!$A$3=1,'Men''s Epée'!$W$3=TRUE),IF(OR(L44&gt;=49,ISNUMBER(L44)=FALSE),0,VLOOKUP(L44,PointTable,M$3,TRUE)),0)</f>
        <v>305</v>
      </c>
      <c r="N44" s="21" t="s">
        <v>8</v>
      </c>
      <c r="O44" s="22">
        <f>IF(OR('Men''s Epée'!$A$3=1,'Men''s Epée'!$X$3=TRUE),IF(OR(N44&gt;=49,ISNUMBER(N44)=FALSE),0,VLOOKUP(N44,PointTable,O$3,TRUE)),0)</f>
        <v>0</v>
      </c>
      <c r="P44" s="23"/>
      <c r="Q44" s="23"/>
      <c r="R44" s="23"/>
      <c r="S44" s="24"/>
      <c r="U44" s="25">
        <f t="shared" si="13"/>
        <v>220</v>
      </c>
      <c r="V44" s="25">
        <f t="shared" si="14"/>
        <v>0</v>
      </c>
      <c r="W44" s="25">
        <f t="shared" si="15"/>
        <v>305</v>
      </c>
      <c r="X44" s="25">
        <f t="shared" si="16"/>
        <v>0</v>
      </c>
      <c r="Y44" s="25">
        <f>IF(OR('Men''s Epée'!$A$3=1,P44&gt;0),ABS(P44),0)</f>
        <v>0</v>
      </c>
      <c r="Z44" s="25">
        <f>IF(OR('Men''s Epée'!$A$3=1,Q44&gt;0),ABS(Q44),0)</f>
        <v>0</v>
      </c>
      <c r="AA44" s="25">
        <f>IF(OR('Men''s Epée'!$A$3=1,R44&gt;0),ABS(R44),0)</f>
        <v>0</v>
      </c>
      <c r="AB44" s="25">
        <f>IF(OR('Men''s Epée'!$A$3=1,S44&gt;0),ABS(S44),0)</f>
        <v>0</v>
      </c>
      <c r="AD44" s="12">
        <f>IF('Men''s Epée'!$U$3=TRUE,I44,0)</f>
        <v>0</v>
      </c>
      <c r="AE44" s="12">
        <f>IF('Men''s Epée'!$V$3=TRUE,K44,0)</f>
        <v>0</v>
      </c>
      <c r="AF44" s="12">
        <f>IF('Men''s Epée'!$W$3=TRUE,M44,0)</f>
        <v>0</v>
      </c>
      <c r="AG44" s="12">
        <f>IF('Men''s Epée'!$X$3=TRUE,O44,0)</f>
        <v>0</v>
      </c>
      <c r="AH44" s="26">
        <f t="shared" si="17"/>
        <v>0</v>
      </c>
      <c r="AI44" s="26">
        <f t="shared" si="18"/>
        <v>0</v>
      </c>
      <c r="AJ44" s="26">
        <f t="shared" si="19"/>
        <v>0</v>
      </c>
      <c r="AK44" s="26">
        <f t="shared" si="20"/>
        <v>0</v>
      </c>
      <c r="AL44" s="12">
        <f t="shared" si="12"/>
        <v>0</v>
      </c>
    </row>
    <row r="45" spans="1:38" ht="13.5">
      <c r="A45" s="16" t="str">
        <f t="shared" si="9"/>
        <v>42</v>
      </c>
      <c r="B45" s="16">
        <f t="shared" si="10"/>
      </c>
      <c r="C45" s="17" t="s">
        <v>295</v>
      </c>
      <c r="D45" s="18">
        <v>1979</v>
      </c>
      <c r="E45" s="19">
        <f>ROUND(F45+IF('Men''s Epée'!$A$3=1,G45,0)+LARGE($U45:$AB45,1)+LARGE($U45:$AB45,2),0)</f>
        <v>499</v>
      </c>
      <c r="F45" s="20"/>
      <c r="G45" s="21"/>
      <c r="H45" s="21">
        <v>46</v>
      </c>
      <c r="I45" s="22">
        <f>IF(OR('Men''s Epée'!$A$3=1,'Men''s Epée'!$U$3=TRUE),IF(OR(H45&gt;=49,ISNUMBER(H45)=FALSE),0,VLOOKUP(H45,PointTable,I$3,TRUE)),0)</f>
        <v>210</v>
      </c>
      <c r="J45" s="21" t="s">
        <v>8</v>
      </c>
      <c r="K45" s="22">
        <f>IF(OR('Men''s Epée'!$A$3=1,'Men''s Epée'!$V$3=TRUE),IF(OR(J45&gt;=49,ISNUMBER(J45)=FALSE),0,VLOOKUP(J45,PointTable,K$3,TRUE)),0)</f>
        <v>0</v>
      </c>
      <c r="L45" s="21" t="s">
        <v>8</v>
      </c>
      <c r="M45" s="22">
        <f>IF(OR('Men''s Epée'!$A$3=1,'Men''s Epée'!$W$3=TRUE),IF(OR(L45&gt;=49,ISNUMBER(L45)=FALSE),0,VLOOKUP(L45,PointTable,M$3,TRUE)),0)</f>
        <v>0</v>
      </c>
      <c r="N45" s="21">
        <v>25</v>
      </c>
      <c r="O45" s="22">
        <f>IF(OR('Men''s Epée'!$A$3=1,'Men''s Epée'!$X$3=TRUE),IF(OR(N45&gt;=49,ISNUMBER(N45)=FALSE),0,VLOOKUP(N45,PointTable,O$3,TRUE)),0)</f>
        <v>289</v>
      </c>
      <c r="P45" s="23"/>
      <c r="Q45" s="23"/>
      <c r="R45" s="23"/>
      <c r="S45" s="24"/>
      <c r="U45" s="25">
        <f t="shared" si="13"/>
        <v>210</v>
      </c>
      <c r="V45" s="25">
        <f t="shared" si="14"/>
        <v>0</v>
      </c>
      <c r="W45" s="25">
        <f t="shared" si="15"/>
        <v>0</v>
      </c>
      <c r="X45" s="25">
        <f t="shared" si="16"/>
        <v>289</v>
      </c>
      <c r="Y45" s="25">
        <f>IF(OR('Men''s Epée'!$A$3=1,P45&gt;0),ABS(P45),0)</f>
        <v>0</v>
      </c>
      <c r="Z45" s="25">
        <f>IF(OR('Men''s Epée'!$A$3=1,Q45&gt;0),ABS(Q45),0)</f>
        <v>0</v>
      </c>
      <c r="AA45" s="25">
        <f>IF(OR('Men''s Epée'!$A$3=1,R45&gt;0),ABS(R45),0)</f>
        <v>0</v>
      </c>
      <c r="AB45" s="25">
        <f>IF(OR('Men''s Epée'!$A$3=1,S45&gt;0),ABS(S45),0)</f>
        <v>0</v>
      </c>
      <c r="AD45" s="12">
        <f>IF('Men''s Epée'!$U$3=TRUE,I45,0)</f>
        <v>0</v>
      </c>
      <c r="AE45" s="12">
        <f>IF('Men''s Epée'!$V$3=TRUE,K45,0)</f>
        <v>0</v>
      </c>
      <c r="AF45" s="12">
        <f>IF('Men''s Epée'!$W$3=TRUE,M45,0)</f>
        <v>0</v>
      </c>
      <c r="AG45" s="12">
        <f>IF('Men''s Epée'!$X$3=TRUE,O45,0)</f>
        <v>0</v>
      </c>
      <c r="AH45" s="26">
        <f t="shared" si="17"/>
        <v>0</v>
      </c>
      <c r="AI45" s="26">
        <f t="shared" si="18"/>
        <v>0</v>
      </c>
      <c r="AJ45" s="26">
        <f t="shared" si="19"/>
        <v>0</v>
      </c>
      <c r="AK45" s="26">
        <f t="shared" si="20"/>
        <v>0</v>
      </c>
      <c r="AL45" s="12">
        <f t="shared" si="12"/>
        <v>0</v>
      </c>
    </row>
    <row r="46" spans="1:38" ht="13.5">
      <c r="A46" s="16" t="str">
        <f t="shared" si="9"/>
        <v>43</v>
      </c>
      <c r="B46" s="16" t="str">
        <f t="shared" si="10"/>
        <v>#</v>
      </c>
      <c r="C46" s="17" t="s">
        <v>326</v>
      </c>
      <c r="D46" s="18">
        <v>1983</v>
      </c>
      <c r="E46" s="19">
        <f>ROUND(F46+IF('Men''s Epée'!$A$3=1,G46,0)+LARGE($U46:$AB46,1)+LARGE($U46:$AB46,2),0)</f>
        <v>498</v>
      </c>
      <c r="F46" s="20"/>
      <c r="G46" s="21"/>
      <c r="H46" s="21" t="s">
        <v>8</v>
      </c>
      <c r="I46" s="22">
        <f>IF(OR('Men''s Epée'!$A$3=1,'Men''s Epée'!$U$3=TRUE),IF(OR(H46&gt;=49,ISNUMBER(H46)=FALSE),0,VLOOKUP(H46,PointTable,I$3,TRUE)),0)</f>
        <v>0</v>
      </c>
      <c r="J46" s="21">
        <v>45</v>
      </c>
      <c r="K46" s="22">
        <f>IF(OR('Men''s Epée'!$A$3=1,'Men''s Epée'!$V$3=TRUE),IF(OR(J46&gt;=49,ISNUMBER(J46)=FALSE),0,VLOOKUP(J46,PointTable,K$3,TRUE)),0)</f>
        <v>215</v>
      </c>
      <c r="L46" s="21" t="s">
        <v>8</v>
      </c>
      <c r="M46" s="22">
        <f>IF(OR('Men''s Epée'!$A$3=1,'Men''s Epée'!$W$3=TRUE),IF(OR(L46&gt;=49,ISNUMBER(L46)=FALSE),0,VLOOKUP(L46,PointTable,M$3,TRUE)),0)</f>
        <v>0</v>
      </c>
      <c r="N46" s="21">
        <v>28</v>
      </c>
      <c r="O46" s="22">
        <f>IF(OR('Men''s Epée'!$A$3=1,'Men''s Epée'!$X$3=TRUE),IF(OR(N46&gt;=49,ISNUMBER(N46)=FALSE),0,VLOOKUP(N46,PointTable,O$3,TRUE)),0)</f>
        <v>283</v>
      </c>
      <c r="P46" s="23"/>
      <c r="Q46" s="23"/>
      <c r="R46" s="23"/>
      <c r="S46" s="24"/>
      <c r="U46" s="25">
        <f t="shared" si="13"/>
        <v>0</v>
      </c>
      <c r="V46" s="25">
        <f t="shared" si="14"/>
        <v>215</v>
      </c>
      <c r="W46" s="25">
        <f t="shared" si="15"/>
        <v>0</v>
      </c>
      <c r="X46" s="25">
        <f t="shared" si="16"/>
        <v>283</v>
      </c>
      <c r="Y46" s="25">
        <f>IF(OR('Men''s Epée'!$A$3=1,P46&gt;0),ABS(P46),0)</f>
        <v>0</v>
      </c>
      <c r="Z46" s="25">
        <f>IF(OR('Men''s Epée'!$A$3=1,Q46&gt;0),ABS(Q46),0)</f>
        <v>0</v>
      </c>
      <c r="AA46" s="25">
        <f>IF(OR('Men''s Epée'!$A$3=1,R46&gt;0),ABS(R46),0)</f>
        <v>0</v>
      </c>
      <c r="AB46" s="25">
        <f>IF(OR('Men''s Epée'!$A$3=1,S46&gt;0),ABS(S46),0)</f>
        <v>0</v>
      </c>
      <c r="AD46" s="12">
        <f>IF('Men''s Epée'!$U$3=TRUE,I46,0)</f>
        <v>0</v>
      </c>
      <c r="AE46" s="12">
        <f>IF('Men''s Epée'!$V$3=TRUE,K46,0)</f>
        <v>0</v>
      </c>
      <c r="AF46" s="12">
        <f>IF('Men''s Epée'!$W$3=TRUE,M46,0)</f>
        <v>0</v>
      </c>
      <c r="AG46" s="12">
        <f>IF('Men''s Epée'!$X$3=TRUE,O46,0)</f>
        <v>0</v>
      </c>
      <c r="AH46" s="26">
        <f t="shared" si="17"/>
        <v>0</v>
      </c>
      <c r="AI46" s="26">
        <f t="shared" si="18"/>
        <v>0</v>
      </c>
      <c r="AJ46" s="26">
        <f t="shared" si="19"/>
        <v>0</v>
      </c>
      <c r="AK46" s="26">
        <f t="shared" si="20"/>
        <v>0</v>
      </c>
      <c r="AL46" s="12">
        <f t="shared" si="12"/>
        <v>0</v>
      </c>
    </row>
    <row r="47" spans="1:38" ht="13.5">
      <c r="A47" s="16" t="str">
        <f t="shared" si="9"/>
        <v>44</v>
      </c>
      <c r="B47" s="16">
        <f t="shared" si="10"/>
      </c>
      <c r="C47" s="17" t="s">
        <v>152</v>
      </c>
      <c r="D47" s="18">
        <v>1980</v>
      </c>
      <c r="E47" s="19">
        <f>ROUND(F47+IF('Men''s Epée'!$A$3=1,G47,0)+LARGE($U47:$AB47,1)+LARGE($U47:$AB47,2),0)</f>
        <v>480</v>
      </c>
      <c r="F47" s="20"/>
      <c r="G47" s="21"/>
      <c r="H47" s="21" t="s">
        <v>8</v>
      </c>
      <c r="I47" s="22">
        <f>IF(OR('Men''s Epée'!$A$3=1,'Men''s Epée'!$U$3=TRUE),IF(OR(H47&gt;=49,ISNUMBER(H47)=FALSE),0,VLOOKUP(H47,PointTable,I$3,TRUE)),0)</f>
        <v>0</v>
      </c>
      <c r="J47" s="21">
        <v>16</v>
      </c>
      <c r="K47" s="22">
        <f>IF(OR('Men''s Epée'!$A$3=1,'Men''s Epée'!$V$3=TRUE),IF(OR(J47&gt;=49,ISNUMBER(J47)=FALSE),0,VLOOKUP(J47,PointTable,K$3,TRUE)),0)</f>
        <v>480</v>
      </c>
      <c r="L47" s="21" t="s">
        <v>8</v>
      </c>
      <c r="M47" s="22">
        <f>IF(OR('Men''s Epée'!$A$3=1,'Men''s Epée'!$W$3=TRUE),IF(OR(L47&gt;=49,ISNUMBER(L47)=FALSE),0,VLOOKUP(L47,PointTable,M$3,TRUE)),0)</f>
        <v>0</v>
      </c>
      <c r="N47" s="21" t="s">
        <v>8</v>
      </c>
      <c r="O47" s="22">
        <f>IF(OR('Men''s Epée'!$A$3=1,'Men''s Epée'!$X$3=TRUE),IF(OR(N47&gt;=49,ISNUMBER(N47)=FALSE),0,VLOOKUP(N47,PointTable,O$3,TRUE)),0)</f>
        <v>0</v>
      </c>
      <c r="P47" s="23"/>
      <c r="Q47" s="23"/>
      <c r="R47" s="23"/>
      <c r="S47" s="24"/>
      <c r="U47" s="25">
        <f t="shared" si="13"/>
        <v>0</v>
      </c>
      <c r="V47" s="25">
        <f t="shared" si="14"/>
        <v>480</v>
      </c>
      <c r="W47" s="25">
        <f t="shared" si="15"/>
        <v>0</v>
      </c>
      <c r="X47" s="25">
        <f t="shared" si="16"/>
        <v>0</v>
      </c>
      <c r="Y47" s="25">
        <f>IF(OR('Men''s Epée'!$A$3=1,P47&gt;0),ABS(P47),0)</f>
        <v>0</v>
      </c>
      <c r="Z47" s="25">
        <f>IF(OR('Men''s Epée'!$A$3=1,Q47&gt;0),ABS(Q47),0)</f>
        <v>0</v>
      </c>
      <c r="AA47" s="25">
        <f>IF(OR('Men''s Epée'!$A$3=1,R47&gt;0),ABS(R47),0)</f>
        <v>0</v>
      </c>
      <c r="AB47" s="25">
        <f>IF(OR('Men''s Epée'!$A$3=1,S47&gt;0),ABS(S47),0)</f>
        <v>0</v>
      </c>
      <c r="AD47" s="12">
        <f>IF('Men''s Epée'!$U$3=TRUE,I47,0)</f>
        <v>0</v>
      </c>
      <c r="AE47" s="12">
        <f>IF('Men''s Epée'!$V$3=TRUE,K47,0)</f>
        <v>0</v>
      </c>
      <c r="AF47" s="12">
        <f>IF('Men''s Epée'!$W$3=TRUE,M47,0)</f>
        <v>0</v>
      </c>
      <c r="AG47" s="12">
        <f>IF('Men''s Epée'!$X$3=TRUE,O47,0)</f>
        <v>0</v>
      </c>
      <c r="AH47" s="26">
        <f t="shared" si="17"/>
        <v>0</v>
      </c>
      <c r="AI47" s="26">
        <f t="shared" si="18"/>
        <v>0</v>
      </c>
      <c r="AJ47" s="26">
        <f t="shared" si="19"/>
        <v>0</v>
      </c>
      <c r="AK47" s="26">
        <f t="shared" si="20"/>
        <v>0</v>
      </c>
      <c r="AL47" s="12">
        <f t="shared" si="12"/>
        <v>0</v>
      </c>
    </row>
    <row r="48" spans="1:38" ht="13.5">
      <c r="A48" s="16" t="str">
        <f t="shared" si="9"/>
        <v>45</v>
      </c>
      <c r="B48" s="16">
        <f t="shared" si="6"/>
      </c>
      <c r="C48" s="17" t="s">
        <v>296</v>
      </c>
      <c r="D48" s="18">
        <v>1966</v>
      </c>
      <c r="E48" s="19">
        <f>ROUND(F48+IF('Men''s Epée'!$A$3=1,G48,0)+LARGE($U48:$AB48,1)+LARGE($U48:$AB48,2),0)</f>
        <v>463</v>
      </c>
      <c r="F48" s="20"/>
      <c r="G48" s="21"/>
      <c r="H48" s="21">
        <v>47</v>
      </c>
      <c r="I48" s="22">
        <f>IF(OR('Men''s Epée'!$A$3=1,'Men''s Epée'!$U$3=TRUE),IF(OR(H48&gt;=49,ISNUMBER(H48)=FALSE),0,VLOOKUP(H48,PointTable,I$3,TRUE)),0)</f>
        <v>205</v>
      </c>
      <c r="J48" s="21">
        <v>36.5</v>
      </c>
      <c r="K48" s="22">
        <f>IF(OR('Men''s Epée'!$A$3=1,'Men''s Epée'!$V$3=TRUE),IF(OR(J48&gt;=49,ISNUMBER(J48)=FALSE),0,VLOOKUP(J48,PointTable,K$3,TRUE)),0)</f>
        <v>257.5</v>
      </c>
      <c r="L48" s="21" t="s">
        <v>8</v>
      </c>
      <c r="M48" s="22">
        <f>IF(OR('Men''s Epée'!$A$3=1,'Men''s Epée'!$W$3=TRUE),IF(OR(L48&gt;=49,ISNUMBER(L48)=FALSE),0,VLOOKUP(L48,PointTable,M$3,TRUE)),0)</f>
        <v>0</v>
      </c>
      <c r="N48" s="21" t="s">
        <v>8</v>
      </c>
      <c r="O48" s="22">
        <f>IF(OR('Men''s Epée'!$A$3=1,'Men''s Epée'!$X$3=TRUE),IF(OR(N48&gt;=49,ISNUMBER(N48)=FALSE),0,VLOOKUP(N48,PointTable,O$3,TRUE)),0)</f>
        <v>0</v>
      </c>
      <c r="P48" s="23"/>
      <c r="Q48" s="23"/>
      <c r="R48" s="23"/>
      <c r="S48" s="24"/>
      <c r="U48" s="25">
        <f t="shared" si="13"/>
        <v>205</v>
      </c>
      <c r="V48" s="25">
        <f t="shared" si="14"/>
        <v>257.5</v>
      </c>
      <c r="W48" s="25">
        <f t="shared" si="15"/>
        <v>0</v>
      </c>
      <c r="X48" s="25">
        <f t="shared" si="16"/>
        <v>0</v>
      </c>
      <c r="Y48" s="25">
        <f>IF(OR('Men''s Epée'!$A$3=1,P48&gt;0),ABS(P48),0)</f>
        <v>0</v>
      </c>
      <c r="Z48" s="25">
        <f>IF(OR('Men''s Epée'!$A$3=1,Q48&gt;0),ABS(Q48),0)</f>
        <v>0</v>
      </c>
      <c r="AA48" s="25">
        <f>IF(OR('Men''s Epée'!$A$3=1,R48&gt;0),ABS(R48),0)</f>
        <v>0</v>
      </c>
      <c r="AB48" s="25">
        <f>IF(OR('Men''s Epée'!$A$3=1,S48&gt;0),ABS(S48),0)</f>
        <v>0</v>
      </c>
      <c r="AD48" s="12">
        <f>IF('Men''s Epée'!$U$3=TRUE,I48,0)</f>
        <v>0</v>
      </c>
      <c r="AE48" s="12">
        <f>IF('Men''s Epée'!$V$3=TRUE,K48,0)</f>
        <v>0</v>
      </c>
      <c r="AF48" s="12">
        <f>IF('Men''s Epée'!$W$3=TRUE,M48,0)</f>
        <v>0</v>
      </c>
      <c r="AG48" s="12">
        <f>IF('Men''s Epée'!$X$3=TRUE,O48,0)</f>
        <v>0</v>
      </c>
      <c r="AH48" s="26">
        <f t="shared" si="17"/>
        <v>0</v>
      </c>
      <c r="AI48" s="26">
        <f t="shared" si="18"/>
        <v>0</v>
      </c>
      <c r="AJ48" s="26">
        <f t="shared" si="19"/>
        <v>0</v>
      </c>
      <c r="AK48" s="26">
        <f t="shared" si="20"/>
        <v>0</v>
      </c>
      <c r="AL48" s="12">
        <f t="shared" si="12"/>
        <v>0</v>
      </c>
    </row>
    <row r="49" spans="1:38" ht="13.5">
      <c r="A49" s="16" t="str">
        <f t="shared" si="9"/>
        <v>46</v>
      </c>
      <c r="B49" s="16">
        <f aca="true" t="shared" si="21" ref="B49:B68">TRIM(IF(D49&gt;=JuniorCutoff,"#",""))</f>
      </c>
      <c r="C49" s="17" t="s">
        <v>291</v>
      </c>
      <c r="D49" s="18">
        <v>1961</v>
      </c>
      <c r="E49" s="19">
        <f>ROUND(F49+IF('Men''s Epée'!$A$3=1,G49,0)+LARGE($U49:$AB49,1)+LARGE($U49:$AB49,2),0)</f>
        <v>440</v>
      </c>
      <c r="F49" s="20"/>
      <c r="G49" s="21"/>
      <c r="H49" s="21">
        <v>41</v>
      </c>
      <c r="I49" s="22">
        <f>IF(OR('Men''s Epée'!$A$3=1,'Men''s Epée'!$U$3=TRUE),IF(OR(H49&gt;=49,ISNUMBER(H49)=FALSE),0,VLOOKUP(H49,PointTable,I$3,TRUE)),0)</f>
        <v>235</v>
      </c>
      <c r="J49" s="21">
        <v>47</v>
      </c>
      <c r="K49" s="22">
        <f>IF(OR('Men''s Epée'!$A$3=1,'Men''s Epée'!$V$3=TRUE),IF(OR(J49&gt;=49,ISNUMBER(J49)=FALSE),0,VLOOKUP(J49,PointTable,K$3,TRUE)),0)</f>
        <v>205</v>
      </c>
      <c r="L49" s="21" t="s">
        <v>8</v>
      </c>
      <c r="M49" s="22">
        <f>IF(OR('Men''s Epée'!$A$3=1,'Men''s Epée'!$W$3=TRUE),IF(OR(L49&gt;=49,ISNUMBER(L49)=FALSE),0,VLOOKUP(L49,PointTable,M$3,TRUE)),0)</f>
        <v>0</v>
      </c>
      <c r="N49" s="21" t="s">
        <v>8</v>
      </c>
      <c r="O49" s="22">
        <f>IF(OR('Men''s Epée'!$A$3=1,'Men''s Epée'!$X$3=TRUE),IF(OR(N49&gt;=49,ISNUMBER(N49)=FALSE),0,VLOOKUP(N49,PointTable,O$3,TRUE)),0)</f>
        <v>0</v>
      </c>
      <c r="P49" s="23"/>
      <c r="Q49" s="23"/>
      <c r="R49" s="23"/>
      <c r="S49" s="24"/>
      <c r="U49" s="25">
        <f t="shared" si="13"/>
        <v>235</v>
      </c>
      <c r="V49" s="25">
        <f t="shared" si="14"/>
        <v>205</v>
      </c>
      <c r="W49" s="25">
        <f t="shared" si="15"/>
        <v>0</v>
      </c>
      <c r="X49" s="25">
        <f t="shared" si="16"/>
        <v>0</v>
      </c>
      <c r="Y49" s="25">
        <f>IF(OR('Men''s Epée'!$A$3=1,P49&gt;0),ABS(P49),0)</f>
        <v>0</v>
      </c>
      <c r="Z49" s="25">
        <f>IF(OR('Men''s Epée'!$A$3=1,Q49&gt;0),ABS(Q49),0)</f>
        <v>0</v>
      </c>
      <c r="AA49" s="25">
        <f>IF(OR('Men''s Epée'!$A$3=1,R49&gt;0),ABS(R49),0)</f>
        <v>0</v>
      </c>
      <c r="AB49" s="25">
        <f>IF(OR('Men''s Epée'!$A$3=1,S49&gt;0),ABS(S49),0)</f>
        <v>0</v>
      </c>
      <c r="AD49" s="12">
        <f>IF('Men''s Epée'!$U$3=TRUE,I49,0)</f>
        <v>0</v>
      </c>
      <c r="AE49" s="12">
        <f>IF('Men''s Epée'!$V$3=TRUE,K49,0)</f>
        <v>0</v>
      </c>
      <c r="AF49" s="12">
        <f>IF('Men''s Epée'!$W$3=TRUE,M49,0)</f>
        <v>0</v>
      </c>
      <c r="AG49" s="12">
        <f>IF('Men''s Epée'!$X$3=TRUE,O49,0)</f>
        <v>0</v>
      </c>
      <c r="AH49" s="26">
        <f t="shared" si="17"/>
        <v>0</v>
      </c>
      <c r="AI49" s="26">
        <f t="shared" si="18"/>
        <v>0</v>
      </c>
      <c r="AJ49" s="26">
        <f t="shared" si="19"/>
        <v>0</v>
      </c>
      <c r="AK49" s="26">
        <f t="shared" si="20"/>
        <v>0</v>
      </c>
      <c r="AL49" s="12">
        <f t="shared" si="12"/>
        <v>0</v>
      </c>
    </row>
    <row r="50" spans="1:38" ht="13.5">
      <c r="A50" s="16" t="str">
        <f t="shared" si="9"/>
        <v>47</v>
      </c>
      <c r="B50" s="16">
        <f t="shared" si="21"/>
      </c>
      <c r="C50" s="17" t="s">
        <v>407</v>
      </c>
      <c r="D50" s="18">
        <v>1980</v>
      </c>
      <c r="E50" s="19">
        <f>ROUND(F50+IF('Men''s Epée'!$A$3=1,G50,0)+LARGE($U50:$AB50,1)+LARGE($U50:$AB50,2),0)</f>
        <v>415</v>
      </c>
      <c r="F50" s="20"/>
      <c r="G50" s="21"/>
      <c r="H50" s="21" t="s">
        <v>8</v>
      </c>
      <c r="I50" s="22">
        <f>IF(OR('Men''s Epée'!$A$3=1,'Men''s Epée'!$U$3=TRUE),IF(OR(H50&gt;=49,ISNUMBER(H50)=FALSE),0,VLOOKUP(H50,PointTable,I$3,TRUE)),0)</f>
        <v>0</v>
      </c>
      <c r="J50" s="21" t="s">
        <v>8</v>
      </c>
      <c r="K50" s="22">
        <f>IF(OR('Men''s Epée'!$A$3=1,'Men''s Epée'!$V$3=TRUE),IF(OR(J50&gt;=49,ISNUMBER(J50)=FALSE),0,VLOOKUP(J50,PointTable,K$3,TRUE)),0)</f>
        <v>0</v>
      </c>
      <c r="L50" s="21">
        <v>17</v>
      </c>
      <c r="M50" s="22">
        <f>IF(OR('Men''s Epée'!$A$3=1,'Men''s Epée'!$W$3=TRUE),IF(OR(L50&gt;=49,ISNUMBER(L50)=FALSE),0,VLOOKUP(L50,PointTable,M$3,TRUE)),0)</f>
        <v>415</v>
      </c>
      <c r="N50" s="21" t="s">
        <v>8</v>
      </c>
      <c r="O50" s="22">
        <f>IF(OR('Men''s Epée'!$A$3=1,'Men''s Epée'!$X$3=TRUE),IF(OR(N50&gt;=49,ISNUMBER(N50)=FALSE),0,VLOOKUP(N50,PointTable,O$3,TRUE)),0)</f>
        <v>0</v>
      </c>
      <c r="P50" s="23"/>
      <c r="Q50" s="23"/>
      <c r="R50" s="23"/>
      <c r="S50" s="24"/>
      <c r="U50" s="25">
        <f t="shared" si="13"/>
        <v>0</v>
      </c>
      <c r="V50" s="25">
        <f t="shared" si="14"/>
        <v>0</v>
      </c>
      <c r="W50" s="25">
        <f t="shared" si="15"/>
        <v>415</v>
      </c>
      <c r="X50" s="25">
        <f t="shared" si="16"/>
        <v>0</v>
      </c>
      <c r="Y50" s="25">
        <f>IF(OR('Men''s Epée'!$A$3=1,P50&gt;0),ABS(P50),0)</f>
        <v>0</v>
      </c>
      <c r="Z50" s="25">
        <f>IF(OR('Men''s Epée'!$A$3=1,Q50&gt;0),ABS(Q50),0)</f>
        <v>0</v>
      </c>
      <c r="AA50" s="25">
        <f>IF(OR('Men''s Epée'!$A$3=1,R50&gt;0),ABS(R50),0)</f>
        <v>0</v>
      </c>
      <c r="AB50" s="25">
        <f>IF(OR('Men''s Epée'!$A$3=1,S50&gt;0),ABS(S50),0)</f>
        <v>0</v>
      </c>
      <c r="AD50" s="12">
        <f>IF('Men''s Epée'!$U$3=TRUE,I50,0)</f>
        <v>0</v>
      </c>
      <c r="AE50" s="12">
        <f>IF('Men''s Epée'!$V$3=TRUE,K50,0)</f>
        <v>0</v>
      </c>
      <c r="AF50" s="12">
        <f>IF('Men''s Epée'!$W$3=TRUE,M50,0)</f>
        <v>0</v>
      </c>
      <c r="AG50" s="12">
        <f>IF('Men''s Epée'!$X$3=TRUE,O50,0)</f>
        <v>0</v>
      </c>
      <c r="AH50" s="26">
        <f t="shared" si="17"/>
        <v>0</v>
      </c>
      <c r="AI50" s="26">
        <f t="shared" si="18"/>
        <v>0</v>
      </c>
      <c r="AJ50" s="26">
        <f t="shared" si="19"/>
        <v>0</v>
      </c>
      <c r="AK50" s="26">
        <f t="shared" si="20"/>
        <v>0</v>
      </c>
      <c r="AL50" s="12">
        <f t="shared" si="12"/>
        <v>0</v>
      </c>
    </row>
    <row r="51" spans="1:38" ht="13.5">
      <c r="A51" s="16" t="str">
        <f t="shared" si="9"/>
        <v>48</v>
      </c>
      <c r="B51" s="16">
        <f t="shared" si="21"/>
      </c>
      <c r="C51" s="17" t="s">
        <v>284</v>
      </c>
      <c r="D51" s="18">
        <v>1955</v>
      </c>
      <c r="E51" s="19">
        <f>ROUND(F51+IF('Men''s Epée'!$A$3=1,G51,0)+LARGE($U51:$AB51,1)+LARGE($U51:$AB51,2),0)</f>
        <v>408</v>
      </c>
      <c r="F51" s="20"/>
      <c r="G51" s="21"/>
      <c r="H51" s="21">
        <v>18.5</v>
      </c>
      <c r="I51" s="22">
        <f>IF(OR('Men''s Epée'!$A$3=1,'Men''s Epée'!$U$3=TRUE),IF(OR(H51&gt;=49,ISNUMBER(H51)=FALSE),0,VLOOKUP(H51,PointTable,I$3,TRUE)),0)</f>
        <v>407.5</v>
      </c>
      <c r="J51" s="21" t="s">
        <v>8</v>
      </c>
      <c r="K51" s="22">
        <f>IF(OR('Men''s Epée'!$A$3=1,'Men''s Epée'!$V$3=TRUE),IF(OR(J51&gt;=49,ISNUMBER(J51)=FALSE),0,VLOOKUP(J51,PointTable,K$3,TRUE)),0)</f>
        <v>0</v>
      </c>
      <c r="L51" s="21" t="s">
        <v>8</v>
      </c>
      <c r="M51" s="22">
        <f>IF(OR('Men''s Epée'!$A$3=1,'Men''s Epée'!$W$3=TRUE),IF(OR(L51&gt;=49,ISNUMBER(L51)=FALSE),0,VLOOKUP(L51,PointTable,M$3,TRUE)),0)</f>
        <v>0</v>
      </c>
      <c r="N51" s="21" t="s">
        <v>8</v>
      </c>
      <c r="O51" s="22">
        <f>IF(OR('Men''s Epée'!$A$3=1,'Men''s Epée'!$X$3=TRUE),IF(OR(N51&gt;=49,ISNUMBER(N51)=FALSE),0,VLOOKUP(N51,PointTable,O$3,TRUE)),0)</f>
        <v>0</v>
      </c>
      <c r="P51" s="23"/>
      <c r="Q51" s="23"/>
      <c r="R51" s="23"/>
      <c r="S51" s="24"/>
      <c r="U51" s="25">
        <f t="shared" si="13"/>
        <v>407.5</v>
      </c>
      <c r="V51" s="25">
        <f t="shared" si="14"/>
        <v>0</v>
      </c>
      <c r="W51" s="25">
        <f t="shared" si="15"/>
        <v>0</v>
      </c>
      <c r="X51" s="25">
        <f t="shared" si="16"/>
        <v>0</v>
      </c>
      <c r="Y51" s="25">
        <f>IF(OR('Men''s Epée'!$A$3=1,P51&gt;0),ABS(P51),0)</f>
        <v>0</v>
      </c>
      <c r="Z51" s="25">
        <f>IF(OR('Men''s Epée'!$A$3=1,Q51&gt;0),ABS(Q51),0)</f>
        <v>0</v>
      </c>
      <c r="AA51" s="25">
        <f>IF(OR('Men''s Epée'!$A$3=1,R51&gt;0),ABS(R51),0)</f>
        <v>0</v>
      </c>
      <c r="AB51" s="25">
        <f>IF(OR('Men''s Epée'!$A$3=1,S51&gt;0),ABS(S51),0)</f>
        <v>0</v>
      </c>
      <c r="AD51" s="12">
        <f>IF('Men''s Epée'!$U$3=TRUE,I51,0)</f>
        <v>0</v>
      </c>
      <c r="AE51" s="12">
        <f>IF('Men''s Epée'!$V$3=TRUE,K51,0)</f>
        <v>0</v>
      </c>
      <c r="AF51" s="12">
        <f>IF('Men''s Epée'!$W$3=TRUE,M51,0)</f>
        <v>0</v>
      </c>
      <c r="AG51" s="12">
        <f>IF('Men''s Epée'!$X$3=TRUE,O51,0)</f>
        <v>0</v>
      </c>
      <c r="AH51" s="26">
        <f t="shared" si="17"/>
        <v>0</v>
      </c>
      <c r="AI51" s="26">
        <f t="shared" si="18"/>
        <v>0</v>
      </c>
      <c r="AJ51" s="26">
        <f t="shared" si="19"/>
        <v>0</v>
      </c>
      <c r="AK51" s="26">
        <f t="shared" si="20"/>
        <v>0</v>
      </c>
      <c r="AL51" s="12">
        <f t="shared" si="12"/>
        <v>0</v>
      </c>
    </row>
    <row r="52" spans="1:38" ht="13.5">
      <c r="A52" s="16" t="str">
        <f t="shared" si="9"/>
        <v>49</v>
      </c>
      <c r="B52" s="16">
        <f t="shared" si="21"/>
      </c>
      <c r="C52" s="17" t="s">
        <v>322</v>
      </c>
      <c r="D52" s="18">
        <v>1979</v>
      </c>
      <c r="E52" s="19">
        <f>ROUND(F52+IF('Men''s Epée'!$A$3=1,G52,0)+LARGE($U52:$AB52,1)+LARGE($U52:$AB52,2),0)</f>
        <v>395</v>
      </c>
      <c r="F52" s="20"/>
      <c r="G52" s="21"/>
      <c r="H52" s="21" t="s">
        <v>8</v>
      </c>
      <c r="I52" s="22">
        <f>IF(OR('Men''s Epée'!$A$3=1,'Men''s Epée'!$U$3=TRUE),IF(OR(H52&gt;=49,ISNUMBER(H52)=FALSE),0,VLOOKUP(H52,PointTable,I$3,TRUE)),0)</f>
        <v>0</v>
      </c>
      <c r="J52" s="21">
        <v>21</v>
      </c>
      <c r="K52" s="22">
        <f>IF(OR('Men''s Epée'!$A$3=1,'Men''s Epée'!$V$3=TRUE),IF(OR(J52&gt;=49,ISNUMBER(J52)=FALSE),0,VLOOKUP(J52,PointTable,K$3,TRUE)),0)</f>
        <v>395</v>
      </c>
      <c r="L52" s="21" t="s">
        <v>8</v>
      </c>
      <c r="M52" s="22">
        <f>IF(OR('Men''s Epée'!$A$3=1,'Men''s Epée'!$W$3=TRUE),IF(OR(L52&gt;=49,ISNUMBER(L52)=FALSE),0,VLOOKUP(L52,PointTable,M$3,TRUE)),0)</f>
        <v>0</v>
      </c>
      <c r="N52" s="21" t="s">
        <v>8</v>
      </c>
      <c r="O52" s="22">
        <f>IF(OR('Men''s Epée'!$A$3=1,'Men''s Epée'!$X$3=TRUE),IF(OR(N52&gt;=49,ISNUMBER(N52)=FALSE),0,VLOOKUP(N52,PointTable,O$3,TRUE)),0)</f>
        <v>0</v>
      </c>
      <c r="P52" s="23"/>
      <c r="Q52" s="23"/>
      <c r="R52" s="23"/>
      <c r="S52" s="24"/>
      <c r="U52" s="25">
        <f t="shared" si="13"/>
        <v>0</v>
      </c>
      <c r="V52" s="25">
        <f t="shared" si="14"/>
        <v>395</v>
      </c>
      <c r="W52" s="25">
        <f t="shared" si="15"/>
        <v>0</v>
      </c>
      <c r="X52" s="25">
        <f t="shared" si="16"/>
        <v>0</v>
      </c>
      <c r="Y52" s="25">
        <f>IF(OR('Men''s Epée'!$A$3=1,P52&gt;0),ABS(P52),0)</f>
        <v>0</v>
      </c>
      <c r="Z52" s="25">
        <f>IF(OR('Men''s Epée'!$A$3=1,Q52&gt;0),ABS(Q52),0)</f>
        <v>0</v>
      </c>
      <c r="AA52" s="25">
        <f>IF(OR('Men''s Epée'!$A$3=1,R52&gt;0),ABS(R52),0)</f>
        <v>0</v>
      </c>
      <c r="AB52" s="25">
        <f>IF(OR('Men''s Epée'!$A$3=1,S52&gt;0),ABS(S52),0)</f>
        <v>0</v>
      </c>
      <c r="AD52" s="12">
        <f>IF('Men''s Epée'!$U$3=TRUE,I52,0)</f>
        <v>0</v>
      </c>
      <c r="AE52" s="12">
        <f>IF('Men''s Epée'!$V$3=TRUE,K52,0)</f>
        <v>0</v>
      </c>
      <c r="AF52" s="12">
        <f>IF('Men''s Epée'!$W$3=TRUE,M52,0)</f>
        <v>0</v>
      </c>
      <c r="AG52" s="12">
        <f>IF('Men''s Epée'!$X$3=TRUE,O52,0)</f>
        <v>0</v>
      </c>
      <c r="AH52" s="26">
        <f t="shared" si="17"/>
        <v>0</v>
      </c>
      <c r="AI52" s="26">
        <f t="shared" si="18"/>
        <v>0</v>
      </c>
      <c r="AJ52" s="26">
        <f t="shared" si="19"/>
        <v>0</v>
      </c>
      <c r="AK52" s="26">
        <f t="shared" si="20"/>
        <v>0</v>
      </c>
      <c r="AL52" s="12">
        <f t="shared" si="12"/>
        <v>0</v>
      </c>
    </row>
    <row r="53" spans="1:38" ht="13.5">
      <c r="A53" s="16" t="str">
        <f t="shared" si="9"/>
        <v>50T</v>
      </c>
      <c r="B53" s="16">
        <f t="shared" si="21"/>
      </c>
      <c r="C53" s="17" t="s">
        <v>285</v>
      </c>
      <c r="D53" s="18">
        <v>1979</v>
      </c>
      <c r="E53" s="19">
        <f>ROUND(F53+IF('Men''s Epée'!$A$3=1,G53,0)+LARGE($U53:$AB53,1)+LARGE($U53:$AB53,2),0)</f>
        <v>388</v>
      </c>
      <c r="F53" s="20"/>
      <c r="G53" s="21"/>
      <c r="H53" s="21">
        <v>22.5</v>
      </c>
      <c r="I53" s="22">
        <f>IF(OR('Men''s Epée'!$A$3=1,'Men''s Epée'!$U$3=TRUE),IF(OR(H53&gt;=49,ISNUMBER(H53)=FALSE),0,VLOOKUP(H53,PointTable,I$3,TRUE)),0)</f>
        <v>387.5</v>
      </c>
      <c r="J53" s="21" t="s">
        <v>8</v>
      </c>
      <c r="K53" s="22">
        <f>IF(OR('Men''s Epée'!$A$3=1,'Men''s Epée'!$V$3=TRUE),IF(OR(J53&gt;=49,ISNUMBER(J53)=FALSE),0,VLOOKUP(J53,PointTable,K$3,TRUE)),0)</f>
        <v>0</v>
      </c>
      <c r="L53" s="21" t="s">
        <v>8</v>
      </c>
      <c r="M53" s="22">
        <f>IF(OR('Men''s Epée'!$A$3=1,'Men''s Epée'!$W$3=TRUE),IF(OR(L53&gt;=49,ISNUMBER(L53)=FALSE),0,VLOOKUP(L53,PointTable,M$3,TRUE)),0)</f>
        <v>0</v>
      </c>
      <c r="N53" s="21" t="s">
        <v>8</v>
      </c>
      <c r="O53" s="22">
        <f>IF(OR('Men''s Epée'!$A$3=1,'Men''s Epée'!$X$3=TRUE),IF(OR(N53&gt;=49,ISNUMBER(N53)=FALSE),0,VLOOKUP(N53,PointTable,O$3,TRUE)),0)</f>
        <v>0</v>
      </c>
      <c r="P53" s="23"/>
      <c r="Q53" s="23"/>
      <c r="R53" s="23"/>
      <c r="S53" s="24"/>
      <c r="U53" s="25">
        <f t="shared" si="13"/>
        <v>387.5</v>
      </c>
      <c r="V53" s="25">
        <f t="shared" si="14"/>
        <v>0</v>
      </c>
      <c r="W53" s="25">
        <f t="shared" si="15"/>
        <v>0</v>
      </c>
      <c r="X53" s="25">
        <f t="shared" si="16"/>
        <v>0</v>
      </c>
      <c r="Y53" s="25">
        <f>IF(OR('Men''s Epée'!$A$3=1,P53&gt;0),ABS(P53),0)</f>
        <v>0</v>
      </c>
      <c r="Z53" s="25">
        <f>IF(OR('Men''s Epée'!$A$3=1,Q53&gt;0),ABS(Q53),0)</f>
        <v>0</v>
      </c>
      <c r="AA53" s="25">
        <f>IF(OR('Men''s Epée'!$A$3=1,R53&gt;0),ABS(R53),0)</f>
        <v>0</v>
      </c>
      <c r="AB53" s="25">
        <f>IF(OR('Men''s Epée'!$A$3=1,S53&gt;0),ABS(S53),0)</f>
        <v>0</v>
      </c>
      <c r="AD53" s="12">
        <f>IF('Men''s Epée'!$U$3=TRUE,I53,0)</f>
        <v>0</v>
      </c>
      <c r="AE53" s="12">
        <f>IF('Men''s Epée'!$V$3=TRUE,K53,0)</f>
        <v>0</v>
      </c>
      <c r="AF53" s="12">
        <f>IF('Men''s Epée'!$W$3=TRUE,M53,0)</f>
        <v>0</v>
      </c>
      <c r="AG53" s="12">
        <f>IF('Men''s Epée'!$X$3=TRUE,O53,0)</f>
        <v>0</v>
      </c>
      <c r="AH53" s="26">
        <f t="shared" si="17"/>
        <v>0</v>
      </c>
      <c r="AI53" s="26">
        <f t="shared" si="18"/>
        <v>0</v>
      </c>
      <c r="AJ53" s="26">
        <f t="shared" si="19"/>
        <v>0</v>
      </c>
      <c r="AK53" s="26">
        <f t="shared" si="20"/>
        <v>0</v>
      </c>
      <c r="AL53" s="12">
        <f t="shared" si="12"/>
        <v>0</v>
      </c>
    </row>
    <row r="54" spans="1:38" ht="13.5">
      <c r="A54" s="16" t="str">
        <f t="shared" si="9"/>
        <v>50T</v>
      </c>
      <c r="B54" s="16">
        <f t="shared" si="21"/>
      </c>
      <c r="C54" s="17" t="s">
        <v>192</v>
      </c>
      <c r="D54" s="18">
        <v>1953</v>
      </c>
      <c r="E54" s="19">
        <f>ROUND(F54+IF('Men''s Epée'!$A$3=1,G54,0)+LARGE($U54:$AB54,1)+LARGE($U54:$AB54,2),0)</f>
        <v>388</v>
      </c>
      <c r="F54" s="20"/>
      <c r="G54" s="21"/>
      <c r="H54" s="21">
        <v>22.5</v>
      </c>
      <c r="I54" s="22">
        <f>IF(OR('Men''s Epée'!$A$3=1,'Men''s Epée'!$U$3=TRUE),IF(OR(H54&gt;=49,ISNUMBER(H54)=FALSE),0,VLOOKUP(H54,PointTable,I$3,TRUE)),0)</f>
        <v>387.5</v>
      </c>
      <c r="J54" s="21" t="s">
        <v>8</v>
      </c>
      <c r="K54" s="22">
        <f>IF(OR('Men''s Epée'!$A$3=1,'Men''s Epée'!$V$3=TRUE),IF(OR(J54&gt;=49,ISNUMBER(J54)=FALSE),0,VLOOKUP(J54,PointTable,K$3,TRUE)),0)</f>
        <v>0</v>
      </c>
      <c r="L54" s="21" t="s">
        <v>8</v>
      </c>
      <c r="M54" s="22">
        <f>IF(OR('Men''s Epée'!$A$3=1,'Men''s Epée'!$W$3=TRUE),IF(OR(L54&gt;=49,ISNUMBER(L54)=FALSE),0,VLOOKUP(L54,PointTable,M$3,TRUE)),0)</f>
        <v>0</v>
      </c>
      <c r="N54" s="21" t="s">
        <v>8</v>
      </c>
      <c r="O54" s="22">
        <f>IF(OR('Men''s Epée'!$A$3=1,'Men''s Epée'!$X$3=TRUE),IF(OR(N54&gt;=49,ISNUMBER(N54)=FALSE),0,VLOOKUP(N54,PointTable,O$3,TRUE)),0)</f>
        <v>0</v>
      </c>
      <c r="P54" s="23"/>
      <c r="Q54" s="23"/>
      <c r="R54" s="23"/>
      <c r="S54" s="24"/>
      <c r="U54" s="25">
        <f t="shared" si="13"/>
        <v>387.5</v>
      </c>
      <c r="V54" s="25">
        <f t="shared" si="14"/>
        <v>0</v>
      </c>
      <c r="W54" s="25">
        <f t="shared" si="15"/>
        <v>0</v>
      </c>
      <c r="X54" s="25">
        <f t="shared" si="16"/>
        <v>0</v>
      </c>
      <c r="Y54" s="25">
        <f>IF(OR('Men''s Epée'!$A$3=1,P54&gt;0),ABS(P54),0)</f>
        <v>0</v>
      </c>
      <c r="Z54" s="25">
        <f>IF(OR('Men''s Epée'!$A$3=1,Q54&gt;0),ABS(Q54),0)</f>
        <v>0</v>
      </c>
      <c r="AA54" s="25">
        <f>IF(OR('Men''s Epée'!$A$3=1,R54&gt;0),ABS(R54),0)</f>
        <v>0</v>
      </c>
      <c r="AB54" s="25">
        <f>IF(OR('Men''s Epée'!$A$3=1,S54&gt;0),ABS(S54),0)</f>
        <v>0</v>
      </c>
      <c r="AD54" s="12">
        <f>IF('Men''s Epée'!$U$3=TRUE,I54,0)</f>
        <v>0</v>
      </c>
      <c r="AE54" s="12">
        <f>IF('Men''s Epée'!$V$3=TRUE,K54,0)</f>
        <v>0</v>
      </c>
      <c r="AF54" s="12">
        <f>IF('Men''s Epée'!$W$3=TRUE,M54,0)</f>
        <v>0</v>
      </c>
      <c r="AG54" s="12">
        <f>IF('Men''s Epée'!$X$3=TRUE,O54,0)</f>
        <v>0</v>
      </c>
      <c r="AH54" s="26">
        <f t="shared" si="17"/>
        <v>0</v>
      </c>
      <c r="AI54" s="26">
        <f t="shared" si="18"/>
        <v>0</v>
      </c>
      <c r="AJ54" s="26">
        <f t="shared" si="19"/>
        <v>0</v>
      </c>
      <c r="AK54" s="26">
        <f t="shared" si="20"/>
        <v>0</v>
      </c>
      <c r="AL54" s="12">
        <f t="shared" si="12"/>
        <v>0</v>
      </c>
    </row>
    <row r="55" spans="1:38" ht="13.5">
      <c r="A55" s="16" t="str">
        <f t="shared" si="9"/>
        <v>52</v>
      </c>
      <c r="B55" s="16">
        <f t="shared" si="21"/>
      </c>
      <c r="C55" s="17" t="s">
        <v>408</v>
      </c>
      <c r="D55" s="18">
        <v>1978</v>
      </c>
      <c r="E55" s="19">
        <f>ROUND(F55+IF('Men''s Epée'!$A$3=1,G55,0)+LARGE($U55:$AB55,1)+LARGE($U55:$AB55,2),0)</f>
        <v>385</v>
      </c>
      <c r="F55" s="20"/>
      <c r="G55" s="21"/>
      <c r="H55" s="21" t="s">
        <v>8</v>
      </c>
      <c r="I55" s="22">
        <f>IF(OR('Men''s Epée'!$A$3=1,'Men''s Epée'!$U$3=TRUE),IF(OR(H55&gt;=49,ISNUMBER(H55)=FALSE),0,VLOOKUP(H55,PointTable,I$3,TRUE)),0)</f>
        <v>0</v>
      </c>
      <c r="J55" s="21" t="s">
        <v>8</v>
      </c>
      <c r="K55" s="22">
        <f>IF(OR('Men''s Epée'!$A$3=1,'Men''s Epée'!$V$3=TRUE),IF(OR(J55&gt;=49,ISNUMBER(J55)=FALSE),0,VLOOKUP(J55,PointTable,K$3,TRUE)),0)</f>
        <v>0</v>
      </c>
      <c r="L55" s="21">
        <v>23</v>
      </c>
      <c r="M55" s="22">
        <f>IF(OR('Men''s Epée'!$A$3=1,'Men''s Epée'!$W$3=TRUE),IF(OR(L55&gt;=49,ISNUMBER(L55)=FALSE),0,VLOOKUP(L55,PointTable,M$3,TRUE)),0)</f>
        <v>385</v>
      </c>
      <c r="N55" s="21" t="s">
        <v>8</v>
      </c>
      <c r="O55" s="22">
        <f>IF(OR('Men''s Epée'!$A$3=1,'Men''s Epée'!$X$3=TRUE),IF(OR(N55&gt;=49,ISNUMBER(N55)=FALSE),0,VLOOKUP(N55,PointTable,O$3,TRUE)),0)</f>
        <v>0</v>
      </c>
      <c r="P55" s="23"/>
      <c r="Q55" s="23"/>
      <c r="R55" s="23"/>
      <c r="S55" s="24"/>
      <c r="U55" s="25">
        <f t="shared" si="13"/>
        <v>0</v>
      </c>
      <c r="V55" s="25">
        <f t="shared" si="14"/>
        <v>0</v>
      </c>
      <c r="W55" s="25">
        <f t="shared" si="15"/>
        <v>385</v>
      </c>
      <c r="X55" s="25">
        <f t="shared" si="16"/>
        <v>0</v>
      </c>
      <c r="Y55" s="25">
        <f>IF(OR('Men''s Epée'!$A$3=1,P55&gt;0),ABS(P55),0)</f>
        <v>0</v>
      </c>
      <c r="Z55" s="25">
        <f>IF(OR('Men''s Epée'!$A$3=1,Q55&gt;0),ABS(Q55),0)</f>
        <v>0</v>
      </c>
      <c r="AA55" s="25">
        <f>IF(OR('Men''s Epée'!$A$3=1,R55&gt;0),ABS(R55),0)</f>
        <v>0</v>
      </c>
      <c r="AB55" s="25">
        <f>IF(OR('Men''s Epée'!$A$3=1,S55&gt;0),ABS(S55),0)</f>
        <v>0</v>
      </c>
      <c r="AD55" s="12">
        <f>IF('Men''s Epée'!$U$3=TRUE,I55,0)</f>
        <v>0</v>
      </c>
      <c r="AE55" s="12">
        <f>IF('Men''s Epée'!$V$3=TRUE,K55,0)</f>
        <v>0</v>
      </c>
      <c r="AF55" s="12">
        <f>IF('Men''s Epée'!$W$3=TRUE,M55,0)</f>
        <v>0</v>
      </c>
      <c r="AG55" s="12">
        <f>IF('Men''s Epée'!$X$3=TRUE,O55,0)</f>
        <v>0</v>
      </c>
      <c r="AH55" s="26">
        <f t="shared" si="17"/>
        <v>0</v>
      </c>
      <c r="AI55" s="26">
        <f t="shared" si="18"/>
        <v>0</v>
      </c>
      <c r="AJ55" s="26">
        <f t="shared" si="19"/>
        <v>0</v>
      </c>
      <c r="AK55" s="26">
        <f t="shared" si="20"/>
        <v>0</v>
      </c>
      <c r="AL55" s="12">
        <f t="shared" si="12"/>
        <v>0</v>
      </c>
    </row>
    <row r="56" spans="1:38" ht="13.5">
      <c r="A56" s="16" t="str">
        <f t="shared" si="9"/>
        <v>53</v>
      </c>
      <c r="B56" s="16">
        <f t="shared" si="21"/>
      </c>
      <c r="C56" s="17" t="s">
        <v>348</v>
      </c>
      <c r="D56" s="18">
        <v>1970</v>
      </c>
      <c r="E56" s="19">
        <f>ROUND(F56+IF('Men''s Epée'!$A$3=1,G56,0)+LARGE($U56:$AB56,1)+LARGE($U56:$AB56,2),0)</f>
        <v>380</v>
      </c>
      <c r="F56" s="20"/>
      <c r="G56" s="21"/>
      <c r="H56" s="21" t="s">
        <v>8</v>
      </c>
      <c r="I56" s="22">
        <f>IF(OR('Men''s Epée'!$A$3=1,'Men''s Epée'!$U$3=TRUE),IF(OR(H56&gt;=49,ISNUMBER(H56)=FALSE),0,VLOOKUP(H56,PointTable,I$3,TRUE)),0)</f>
        <v>0</v>
      </c>
      <c r="J56" s="21">
        <v>24</v>
      </c>
      <c r="K56" s="22">
        <f>IF(OR('Men''s Epée'!$A$3=1,'Men''s Epée'!$V$3=TRUE),IF(OR(J56&gt;=49,ISNUMBER(J56)=FALSE),0,VLOOKUP(J56,PointTable,K$3,TRUE)),0)</f>
        <v>380</v>
      </c>
      <c r="L56" s="21" t="s">
        <v>8</v>
      </c>
      <c r="M56" s="22">
        <f>IF(OR('Men''s Epée'!$A$3=1,'Men''s Epée'!$W$3=TRUE),IF(OR(L56&gt;=49,ISNUMBER(L56)=FALSE),0,VLOOKUP(L56,PointTable,M$3,TRUE)),0)</f>
        <v>0</v>
      </c>
      <c r="N56" s="21" t="s">
        <v>8</v>
      </c>
      <c r="O56" s="22">
        <f>IF(OR('Men''s Epée'!$A$3=1,'Men''s Epée'!$X$3=TRUE),IF(OR(N56&gt;=49,ISNUMBER(N56)=FALSE),0,VLOOKUP(N56,PointTable,O$3,TRUE)),0)</f>
        <v>0</v>
      </c>
      <c r="P56" s="23"/>
      <c r="Q56" s="23"/>
      <c r="R56" s="23"/>
      <c r="S56" s="24"/>
      <c r="U56" s="25">
        <f t="shared" si="13"/>
        <v>0</v>
      </c>
      <c r="V56" s="25">
        <f t="shared" si="14"/>
        <v>380</v>
      </c>
      <c r="W56" s="25">
        <f t="shared" si="15"/>
        <v>0</v>
      </c>
      <c r="X56" s="25">
        <f t="shared" si="16"/>
        <v>0</v>
      </c>
      <c r="Y56" s="25">
        <f>IF(OR('Men''s Epée'!$A$3=1,P56&gt;0),ABS(P56),0)</f>
        <v>0</v>
      </c>
      <c r="Z56" s="25">
        <f>IF(OR('Men''s Epée'!$A$3=1,Q56&gt;0),ABS(Q56),0)</f>
        <v>0</v>
      </c>
      <c r="AA56" s="25">
        <f>IF(OR('Men''s Epée'!$A$3=1,R56&gt;0),ABS(R56),0)</f>
        <v>0</v>
      </c>
      <c r="AB56" s="25">
        <f>IF(OR('Men''s Epée'!$A$3=1,S56&gt;0),ABS(S56),0)</f>
        <v>0</v>
      </c>
      <c r="AD56" s="12">
        <f>IF('Men''s Epée'!$U$3=TRUE,I56,0)</f>
        <v>0</v>
      </c>
      <c r="AE56" s="12">
        <f>IF('Men''s Epée'!$V$3=TRUE,K56,0)</f>
        <v>0</v>
      </c>
      <c r="AF56" s="12">
        <f>IF('Men''s Epée'!$W$3=TRUE,M56,0)</f>
        <v>0</v>
      </c>
      <c r="AG56" s="12">
        <f>IF('Men''s Epée'!$X$3=TRUE,O56,0)</f>
        <v>0</v>
      </c>
      <c r="AH56" s="26">
        <f t="shared" si="17"/>
        <v>0</v>
      </c>
      <c r="AI56" s="26">
        <f t="shared" si="18"/>
        <v>0</v>
      </c>
      <c r="AJ56" s="26">
        <f t="shared" si="19"/>
        <v>0</v>
      </c>
      <c r="AK56" s="26">
        <f t="shared" si="20"/>
        <v>0</v>
      </c>
      <c r="AL56" s="12">
        <f t="shared" si="12"/>
        <v>0</v>
      </c>
    </row>
    <row r="57" spans="1:38" ht="13.5">
      <c r="A57" s="16" t="str">
        <f t="shared" si="9"/>
        <v>54</v>
      </c>
      <c r="B57" s="16">
        <f t="shared" si="21"/>
      </c>
      <c r="C57" s="17" t="s">
        <v>349</v>
      </c>
      <c r="D57" s="18">
        <v>1969</v>
      </c>
      <c r="E57" s="19">
        <f>ROUND(F57+IF('Men''s Epée'!$A$3=1,G57,0)+LARGE($U57:$AB57,1)+LARGE($U57:$AB57,2),0)</f>
        <v>300</v>
      </c>
      <c r="F57" s="20"/>
      <c r="G57" s="21"/>
      <c r="H57" s="21" t="s">
        <v>8</v>
      </c>
      <c r="I57" s="22">
        <f>IF(OR('Men''s Epée'!$A$3=1,'Men''s Epée'!$U$3=TRUE),IF(OR(H57&gt;=49,ISNUMBER(H57)=FALSE),0,VLOOKUP(H57,PointTable,I$3,TRUE)),0)</f>
        <v>0</v>
      </c>
      <c r="J57" s="21">
        <v>28</v>
      </c>
      <c r="K57" s="22">
        <f>IF(OR('Men''s Epée'!$A$3=1,'Men''s Epée'!$V$3=TRUE),IF(OR(J57&gt;=49,ISNUMBER(J57)=FALSE),0,VLOOKUP(J57,PointTable,K$3,TRUE)),0)</f>
        <v>300</v>
      </c>
      <c r="L57" s="21" t="s">
        <v>8</v>
      </c>
      <c r="M57" s="22">
        <f>IF(OR('Men''s Epée'!$A$3=1,'Men''s Epée'!$W$3=TRUE),IF(OR(L57&gt;=49,ISNUMBER(L57)=FALSE),0,VLOOKUP(L57,PointTable,M$3,TRUE)),0)</f>
        <v>0</v>
      </c>
      <c r="N57" s="21" t="s">
        <v>8</v>
      </c>
      <c r="O57" s="22">
        <f>IF(OR('Men''s Epée'!$A$3=1,'Men''s Epée'!$X$3=TRUE),IF(OR(N57&gt;=49,ISNUMBER(N57)=FALSE),0,VLOOKUP(N57,PointTable,O$3,TRUE)),0)</f>
        <v>0</v>
      </c>
      <c r="P57" s="23"/>
      <c r="Q57" s="23"/>
      <c r="R57" s="23"/>
      <c r="S57" s="24"/>
      <c r="U57" s="25">
        <f t="shared" si="13"/>
        <v>0</v>
      </c>
      <c r="V57" s="25">
        <f t="shared" si="14"/>
        <v>300</v>
      </c>
      <c r="W57" s="25">
        <f t="shared" si="15"/>
        <v>0</v>
      </c>
      <c r="X57" s="25">
        <f t="shared" si="16"/>
        <v>0</v>
      </c>
      <c r="Y57" s="25">
        <f>IF(OR('Men''s Epée'!$A$3=1,P57&gt;0),ABS(P57),0)</f>
        <v>0</v>
      </c>
      <c r="Z57" s="25">
        <f>IF(OR('Men''s Epée'!$A$3=1,Q57&gt;0),ABS(Q57),0)</f>
        <v>0</v>
      </c>
      <c r="AA57" s="25">
        <f>IF(OR('Men''s Epée'!$A$3=1,R57&gt;0),ABS(R57),0)</f>
        <v>0</v>
      </c>
      <c r="AB57" s="25">
        <f>IF(OR('Men''s Epée'!$A$3=1,S57&gt;0),ABS(S57),0)</f>
        <v>0</v>
      </c>
      <c r="AD57" s="12">
        <f>IF('Men''s Epée'!$U$3=TRUE,I57,0)</f>
        <v>0</v>
      </c>
      <c r="AE57" s="12">
        <f>IF('Men''s Epée'!$V$3=TRUE,K57,0)</f>
        <v>0</v>
      </c>
      <c r="AF57" s="12">
        <f>IF('Men''s Epée'!$W$3=TRUE,M57,0)</f>
        <v>0</v>
      </c>
      <c r="AG57" s="12">
        <f>IF('Men''s Epée'!$X$3=TRUE,O57,0)</f>
        <v>0</v>
      </c>
      <c r="AH57" s="26">
        <f t="shared" si="17"/>
        <v>0</v>
      </c>
      <c r="AI57" s="26">
        <f t="shared" si="18"/>
        <v>0</v>
      </c>
      <c r="AJ57" s="26">
        <f t="shared" si="19"/>
        <v>0</v>
      </c>
      <c r="AK57" s="26">
        <f t="shared" si="20"/>
        <v>0</v>
      </c>
      <c r="AL57" s="12">
        <f t="shared" si="12"/>
        <v>0</v>
      </c>
    </row>
    <row r="58" spans="1:38" ht="13.5">
      <c r="A58" s="16" t="str">
        <f t="shared" si="9"/>
        <v>55</v>
      </c>
      <c r="B58" s="16" t="str">
        <f t="shared" si="21"/>
        <v>#</v>
      </c>
      <c r="C58" s="17" t="s">
        <v>99</v>
      </c>
      <c r="D58" s="18">
        <v>1981</v>
      </c>
      <c r="E58" s="19">
        <f>ROUND(F58+IF('Men''s Epée'!$A$3=1,G58,0)+LARGE($U58:$AB58,1)+LARGE($U58:$AB58,2),0)</f>
        <v>295</v>
      </c>
      <c r="F58" s="20"/>
      <c r="G58" s="21"/>
      <c r="H58" s="21" t="s">
        <v>8</v>
      </c>
      <c r="I58" s="22">
        <f>IF(OR('Men''s Epée'!$A$3=1,'Men''s Epée'!$U$3=TRUE),IF(OR(H58&gt;=49,ISNUMBER(H58)=FALSE),0,VLOOKUP(H58,PointTable,I$3,TRUE)),0)</f>
        <v>0</v>
      </c>
      <c r="J58" s="21" t="s">
        <v>8</v>
      </c>
      <c r="K58" s="22">
        <f>IF(OR('Men''s Epée'!$A$3=1,'Men''s Epée'!$V$3=TRUE),IF(OR(J58&gt;=49,ISNUMBER(J58)=FALSE),0,VLOOKUP(J58,PointTable,K$3,TRUE)),0)</f>
        <v>0</v>
      </c>
      <c r="L58" s="21">
        <v>29</v>
      </c>
      <c r="M58" s="22">
        <f>IF(OR('Men''s Epée'!$A$3=1,'Men''s Epée'!$W$3=TRUE),IF(OR(L58&gt;=49,ISNUMBER(L58)=FALSE),0,VLOOKUP(L58,PointTable,M$3,TRUE)),0)</f>
        <v>295</v>
      </c>
      <c r="N58" s="21" t="s">
        <v>8</v>
      </c>
      <c r="O58" s="22">
        <f>IF(OR('Men''s Epée'!$A$3=1,'Men''s Epée'!$X$3=TRUE),IF(OR(N58&gt;=49,ISNUMBER(N58)=FALSE),0,VLOOKUP(N58,PointTable,O$3,TRUE)),0)</f>
        <v>0</v>
      </c>
      <c r="P58" s="23"/>
      <c r="Q58" s="23"/>
      <c r="R58" s="23"/>
      <c r="S58" s="24"/>
      <c r="U58" s="25">
        <f t="shared" si="13"/>
        <v>0</v>
      </c>
      <c r="V58" s="25">
        <f t="shared" si="14"/>
        <v>0</v>
      </c>
      <c r="W58" s="25">
        <f t="shared" si="15"/>
        <v>295</v>
      </c>
      <c r="X58" s="25">
        <f t="shared" si="16"/>
        <v>0</v>
      </c>
      <c r="Y58" s="25">
        <f>IF(OR('Men''s Epée'!$A$3=1,P58&gt;0),ABS(P58),0)</f>
        <v>0</v>
      </c>
      <c r="Z58" s="25">
        <f>IF(OR('Men''s Epée'!$A$3=1,Q58&gt;0),ABS(Q58),0)</f>
        <v>0</v>
      </c>
      <c r="AA58" s="25">
        <f>IF(OR('Men''s Epée'!$A$3=1,R58&gt;0),ABS(R58),0)</f>
        <v>0</v>
      </c>
      <c r="AB58" s="25">
        <f>IF(OR('Men''s Epée'!$A$3=1,S58&gt;0),ABS(S58),0)</f>
        <v>0</v>
      </c>
      <c r="AD58" s="12">
        <f>IF('Men''s Epée'!$U$3=TRUE,I58,0)</f>
        <v>0</v>
      </c>
      <c r="AE58" s="12">
        <f>IF('Men''s Epée'!$V$3=TRUE,K58,0)</f>
        <v>0</v>
      </c>
      <c r="AF58" s="12">
        <f>IF('Men''s Epée'!$W$3=TRUE,M58,0)</f>
        <v>0</v>
      </c>
      <c r="AG58" s="12">
        <f>IF('Men''s Epée'!$X$3=TRUE,O58,0)</f>
        <v>0</v>
      </c>
      <c r="AH58" s="26">
        <f t="shared" si="17"/>
        <v>0</v>
      </c>
      <c r="AI58" s="26">
        <f t="shared" si="18"/>
        <v>0</v>
      </c>
      <c r="AJ58" s="26">
        <f t="shared" si="19"/>
        <v>0</v>
      </c>
      <c r="AK58" s="26">
        <f t="shared" si="20"/>
        <v>0</v>
      </c>
      <c r="AL58" s="12">
        <f t="shared" si="12"/>
        <v>0</v>
      </c>
    </row>
    <row r="59" spans="1:38" ht="13.5">
      <c r="A59" s="16" t="str">
        <f t="shared" si="9"/>
        <v>56</v>
      </c>
      <c r="B59" s="16">
        <f t="shared" si="21"/>
      </c>
      <c r="C59" s="17" t="s">
        <v>409</v>
      </c>
      <c r="D59" s="18">
        <v>1980</v>
      </c>
      <c r="E59" s="19">
        <f>ROUND(F59+IF('Men''s Epée'!$A$3=1,G59,0)+LARGE($U59:$AB59,1)+LARGE($U59:$AB59,2),0)</f>
        <v>290</v>
      </c>
      <c r="F59" s="20"/>
      <c r="G59" s="21"/>
      <c r="H59" s="21" t="s">
        <v>8</v>
      </c>
      <c r="I59" s="22">
        <f>IF(OR('Men''s Epée'!$A$3=1,'Men''s Epée'!$U$3=TRUE),IF(OR(H59&gt;=49,ISNUMBER(H59)=FALSE),0,VLOOKUP(H59,PointTable,I$3,TRUE)),0)</f>
        <v>0</v>
      </c>
      <c r="J59" s="21" t="s">
        <v>8</v>
      </c>
      <c r="K59" s="22">
        <f>IF(OR('Men''s Epée'!$A$3=1,'Men''s Epée'!$V$3=TRUE),IF(OR(J59&gt;=49,ISNUMBER(J59)=FALSE),0,VLOOKUP(J59,PointTable,K$3,TRUE)),0)</f>
        <v>0</v>
      </c>
      <c r="L59" s="21">
        <v>30</v>
      </c>
      <c r="M59" s="22">
        <f>IF(OR('Men''s Epée'!$A$3=1,'Men''s Epée'!$W$3=TRUE),IF(OR(L59&gt;=49,ISNUMBER(L59)=FALSE),0,VLOOKUP(L59,PointTable,M$3,TRUE)),0)</f>
        <v>290</v>
      </c>
      <c r="N59" s="21" t="s">
        <v>8</v>
      </c>
      <c r="O59" s="22">
        <f>IF(OR('Men''s Epée'!$A$3=1,'Men''s Epée'!$X$3=TRUE),IF(OR(N59&gt;=49,ISNUMBER(N59)=FALSE),0,VLOOKUP(N59,PointTable,O$3,TRUE)),0)</f>
        <v>0</v>
      </c>
      <c r="P59" s="23"/>
      <c r="Q59" s="23"/>
      <c r="R59" s="23"/>
      <c r="S59" s="24"/>
      <c r="U59" s="25">
        <f t="shared" si="13"/>
        <v>0</v>
      </c>
      <c r="V59" s="25">
        <f t="shared" si="14"/>
        <v>0</v>
      </c>
      <c r="W59" s="25">
        <f t="shared" si="15"/>
        <v>290</v>
      </c>
      <c r="X59" s="25">
        <f t="shared" si="16"/>
        <v>0</v>
      </c>
      <c r="Y59" s="25">
        <f>IF(OR('Men''s Epée'!$A$3=1,P59&gt;0),ABS(P59),0)</f>
        <v>0</v>
      </c>
      <c r="Z59" s="25">
        <f>IF(OR('Men''s Epée'!$A$3=1,Q59&gt;0),ABS(Q59),0)</f>
        <v>0</v>
      </c>
      <c r="AA59" s="25">
        <f>IF(OR('Men''s Epée'!$A$3=1,R59&gt;0),ABS(R59),0)</f>
        <v>0</v>
      </c>
      <c r="AB59" s="25">
        <f>IF(OR('Men''s Epée'!$A$3=1,S59&gt;0),ABS(S59),0)</f>
        <v>0</v>
      </c>
      <c r="AD59" s="12">
        <f>IF('Men''s Epée'!$U$3=TRUE,I59,0)</f>
        <v>0</v>
      </c>
      <c r="AE59" s="12">
        <f>IF('Men''s Epée'!$V$3=TRUE,K59,0)</f>
        <v>0</v>
      </c>
      <c r="AF59" s="12">
        <f>IF('Men''s Epée'!$W$3=TRUE,M59,0)</f>
        <v>0</v>
      </c>
      <c r="AG59" s="12">
        <f>IF('Men''s Epée'!$X$3=TRUE,O59,0)</f>
        <v>0</v>
      </c>
      <c r="AH59" s="26">
        <f t="shared" si="17"/>
        <v>0</v>
      </c>
      <c r="AI59" s="26">
        <f t="shared" si="18"/>
        <v>0</v>
      </c>
      <c r="AJ59" s="26">
        <f t="shared" si="19"/>
        <v>0</v>
      </c>
      <c r="AK59" s="26">
        <f t="shared" si="20"/>
        <v>0</v>
      </c>
      <c r="AL59" s="12">
        <f t="shared" si="12"/>
        <v>0</v>
      </c>
    </row>
    <row r="60" spans="1:38" ht="13.5">
      <c r="A60" s="16" t="str">
        <f t="shared" si="9"/>
        <v>57</v>
      </c>
      <c r="B60" s="16">
        <f t="shared" si="21"/>
      </c>
      <c r="C60" s="17" t="s">
        <v>453</v>
      </c>
      <c r="D60" s="18">
        <v>1953</v>
      </c>
      <c r="E60" s="19">
        <f>ROUND(F60+IF('Men''s Epée'!$A$3=1,G60,0)+LARGE($U60:$AB60,1)+LARGE($U60:$AB60,2),0)</f>
        <v>287</v>
      </c>
      <c r="F60" s="20"/>
      <c r="G60" s="21"/>
      <c r="H60" s="21" t="s">
        <v>8</v>
      </c>
      <c r="I60" s="22">
        <f>IF(OR('Men''s Epée'!$A$3=1,'Men''s Epée'!$U$3=TRUE),IF(OR(H60&gt;=49,ISNUMBER(H60)=FALSE),0,VLOOKUP(H60,PointTable,I$3,TRUE)),0)</f>
        <v>0</v>
      </c>
      <c r="J60" s="21" t="s">
        <v>8</v>
      </c>
      <c r="K60" s="22">
        <f>IF(OR('Men''s Epée'!$A$3=1,'Men''s Epée'!$V$3=TRUE),IF(OR(J60&gt;=49,ISNUMBER(J60)=FALSE),0,VLOOKUP(J60,PointTable,K$3,TRUE)),0)</f>
        <v>0</v>
      </c>
      <c r="L60" s="21" t="s">
        <v>8</v>
      </c>
      <c r="M60" s="22">
        <f>IF(OR('Men''s Epée'!$A$3=1,'Men''s Epée'!$W$3=TRUE),IF(OR(L60&gt;=49,ISNUMBER(L60)=FALSE),0,VLOOKUP(L60,PointTable,M$3,TRUE)),0)</f>
        <v>0</v>
      </c>
      <c r="N60" s="21">
        <v>26</v>
      </c>
      <c r="O60" s="22">
        <f>IF(OR('Men''s Epée'!$A$3=1,'Men''s Epée'!$X$3=TRUE),IF(OR(N60&gt;=49,ISNUMBER(N60)=FALSE),0,VLOOKUP(N60,PointTable,O$3,TRUE)),0)</f>
        <v>287</v>
      </c>
      <c r="P60" s="23"/>
      <c r="Q60" s="23"/>
      <c r="R60" s="23"/>
      <c r="S60" s="24"/>
      <c r="U60" s="25">
        <f t="shared" si="13"/>
        <v>0</v>
      </c>
      <c r="V60" s="25">
        <f t="shared" si="14"/>
        <v>0</v>
      </c>
      <c r="W60" s="25">
        <f t="shared" si="15"/>
        <v>0</v>
      </c>
      <c r="X60" s="25">
        <f t="shared" si="16"/>
        <v>287</v>
      </c>
      <c r="Y60" s="25">
        <f>IF(OR('Men''s Epée'!$A$3=1,P60&gt;0),ABS(P60),0)</f>
        <v>0</v>
      </c>
      <c r="Z60" s="25">
        <f>IF(OR('Men''s Epée'!$A$3=1,Q60&gt;0),ABS(Q60),0)</f>
        <v>0</v>
      </c>
      <c r="AA60" s="25">
        <f>IF(OR('Men''s Epée'!$A$3=1,R60&gt;0),ABS(R60),0)</f>
        <v>0</v>
      </c>
      <c r="AB60" s="25">
        <f>IF(OR('Men''s Epée'!$A$3=1,S60&gt;0),ABS(S60),0)</f>
        <v>0</v>
      </c>
      <c r="AD60" s="12">
        <f>IF('Men''s Epée'!$U$3=TRUE,I60,0)</f>
        <v>0</v>
      </c>
      <c r="AE60" s="12">
        <f>IF('Men''s Epée'!$V$3=TRUE,K60,0)</f>
        <v>0</v>
      </c>
      <c r="AF60" s="12">
        <f>IF('Men''s Epée'!$W$3=TRUE,M60,0)</f>
        <v>0</v>
      </c>
      <c r="AG60" s="12">
        <f>IF('Men''s Epée'!$X$3=TRUE,O60,0)</f>
        <v>0</v>
      </c>
      <c r="AH60" s="26">
        <f t="shared" si="17"/>
        <v>0</v>
      </c>
      <c r="AI60" s="26">
        <f t="shared" si="18"/>
        <v>0</v>
      </c>
      <c r="AJ60" s="26">
        <f t="shared" si="19"/>
        <v>0</v>
      </c>
      <c r="AK60" s="26">
        <f t="shared" si="20"/>
        <v>0</v>
      </c>
      <c r="AL60" s="12">
        <f t="shared" si="12"/>
        <v>0</v>
      </c>
    </row>
    <row r="61" spans="1:38" ht="13.5">
      <c r="A61" s="16" t="str">
        <f t="shared" si="9"/>
        <v>58</v>
      </c>
      <c r="B61" s="16" t="str">
        <f t="shared" si="21"/>
        <v>#</v>
      </c>
      <c r="C61" s="17" t="s">
        <v>323</v>
      </c>
      <c r="D61" s="18">
        <v>1985</v>
      </c>
      <c r="E61" s="19">
        <f>ROUND(F61+IF('Men''s Epée'!$A$3=1,G61,0)+LARGE($U61:$AB61,1)+LARGE($U61:$AB61,2),0)</f>
        <v>285</v>
      </c>
      <c r="F61" s="20"/>
      <c r="G61" s="21"/>
      <c r="H61" s="21" t="s">
        <v>8</v>
      </c>
      <c r="I61" s="22">
        <f>IF(OR('Men''s Epée'!$A$3=1,'Men''s Epée'!$U$3=TRUE),IF(OR(H61&gt;=49,ISNUMBER(H61)=FALSE),0,VLOOKUP(H61,PointTable,I$3,TRUE)),0)</f>
        <v>0</v>
      </c>
      <c r="J61" s="21">
        <v>31</v>
      </c>
      <c r="K61" s="22">
        <f>IF(OR('Men''s Epée'!$A$3=1,'Men''s Epée'!$V$3=TRUE),IF(OR(J61&gt;=49,ISNUMBER(J61)=FALSE),0,VLOOKUP(J61,PointTable,K$3,TRUE)),0)</f>
        <v>285</v>
      </c>
      <c r="L61" s="21" t="s">
        <v>8</v>
      </c>
      <c r="M61" s="22">
        <f>IF(OR('Men''s Epée'!$A$3=1,'Men''s Epée'!$W$3=TRUE),IF(OR(L61&gt;=49,ISNUMBER(L61)=FALSE),0,VLOOKUP(L61,PointTable,M$3,TRUE)),0)</f>
        <v>0</v>
      </c>
      <c r="N61" s="21" t="s">
        <v>8</v>
      </c>
      <c r="O61" s="22">
        <f>IF(OR('Men''s Epée'!$A$3=1,'Men''s Epée'!$X$3=TRUE),IF(OR(N61&gt;=49,ISNUMBER(N61)=FALSE),0,VLOOKUP(N61,PointTable,O$3,TRUE)),0)</f>
        <v>0</v>
      </c>
      <c r="P61" s="23"/>
      <c r="Q61" s="23"/>
      <c r="R61" s="23"/>
      <c r="S61" s="24"/>
      <c r="U61" s="25">
        <f t="shared" si="13"/>
        <v>0</v>
      </c>
      <c r="V61" s="25">
        <f t="shared" si="14"/>
        <v>285</v>
      </c>
      <c r="W61" s="25">
        <f t="shared" si="15"/>
        <v>0</v>
      </c>
      <c r="X61" s="25">
        <f t="shared" si="16"/>
        <v>0</v>
      </c>
      <c r="Y61" s="25">
        <f>IF(OR('Men''s Epée'!$A$3=1,P61&gt;0),ABS(P61),0)</f>
        <v>0</v>
      </c>
      <c r="Z61" s="25">
        <f>IF(OR('Men''s Epée'!$A$3=1,Q61&gt;0),ABS(Q61),0)</f>
        <v>0</v>
      </c>
      <c r="AA61" s="25">
        <f>IF(OR('Men''s Epée'!$A$3=1,R61&gt;0),ABS(R61),0)</f>
        <v>0</v>
      </c>
      <c r="AB61" s="25">
        <f>IF(OR('Men''s Epée'!$A$3=1,S61&gt;0),ABS(S61),0)</f>
        <v>0</v>
      </c>
      <c r="AD61" s="12">
        <f>IF('Men''s Epée'!$U$3=TRUE,I61,0)</f>
        <v>0</v>
      </c>
      <c r="AE61" s="12">
        <f>IF('Men''s Epée'!$V$3=TRUE,K61,0)</f>
        <v>0</v>
      </c>
      <c r="AF61" s="12">
        <f>IF('Men''s Epée'!$W$3=TRUE,M61,0)</f>
        <v>0</v>
      </c>
      <c r="AG61" s="12">
        <f>IF('Men''s Epée'!$X$3=TRUE,O61,0)</f>
        <v>0</v>
      </c>
      <c r="AH61" s="26">
        <f t="shared" si="17"/>
        <v>0</v>
      </c>
      <c r="AI61" s="26">
        <f t="shared" si="18"/>
        <v>0</v>
      </c>
      <c r="AJ61" s="26">
        <f t="shared" si="19"/>
        <v>0</v>
      </c>
      <c r="AK61" s="26">
        <f t="shared" si="20"/>
        <v>0</v>
      </c>
      <c r="AL61" s="12">
        <f t="shared" si="12"/>
        <v>0</v>
      </c>
    </row>
    <row r="62" spans="1:38" ht="13.5">
      <c r="A62" s="16" t="str">
        <f t="shared" si="9"/>
        <v>59</v>
      </c>
      <c r="B62" s="16">
        <f t="shared" si="21"/>
      </c>
      <c r="C62" s="17" t="s">
        <v>288</v>
      </c>
      <c r="D62" s="18">
        <v>1970</v>
      </c>
      <c r="E62" s="19">
        <f>ROUND(F62+IF('Men''s Epée'!$A$3=1,G62,0)+LARGE($U62:$AB62,1)+LARGE($U62:$AB62,2),0)</f>
        <v>280</v>
      </c>
      <c r="F62" s="20"/>
      <c r="G62" s="21"/>
      <c r="H62" s="21">
        <v>32</v>
      </c>
      <c r="I62" s="22">
        <f>IF(OR('Men''s Epée'!$A$3=1,'Men''s Epée'!$U$3=TRUE),IF(OR(H62&gt;=49,ISNUMBER(H62)=FALSE),0,VLOOKUP(H62,PointTable,I$3,TRUE)),0)</f>
        <v>280</v>
      </c>
      <c r="J62" s="21" t="s">
        <v>8</v>
      </c>
      <c r="K62" s="22">
        <f>IF(OR('Men''s Epée'!$A$3=1,'Men''s Epée'!$V$3=TRUE),IF(OR(J62&gt;=49,ISNUMBER(J62)=FALSE),0,VLOOKUP(J62,PointTable,K$3,TRUE)),0)</f>
        <v>0</v>
      </c>
      <c r="L62" s="21" t="s">
        <v>8</v>
      </c>
      <c r="M62" s="22">
        <f>IF(OR('Men''s Epée'!$A$3=1,'Men''s Epée'!$W$3=TRUE),IF(OR(L62&gt;=49,ISNUMBER(L62)=FALSE),0,VLOOKUP(L62,PointTable,M$3,TRUE)),0)</f>
        <v>0</v>
      </c>
      <c r="N62" s="21" t="s">
        <v>8</v>
      </c>
      <c r="O62" s="22">
        <f>IF(OR('Men''s Epée'!$A$3=1,'Men''s Epée'!$X$3=TRUE),IF(OR(N62&gt;=49,ISNUMBER(N62)=FALSE),0,VLOOKUP(N62,PointTable,O$3,TRUE)),0)</f>
        <v>0</v>
      </c>
      <c r="P62" s="23"/>
      <c r="Q62" s="23"/>
      <c r="R62" s="23"/>
      <c r="S62" s="24"/>
      <c r="U62" s="25">
        <f t="shared" si="13"/>
        <v>280</v>
      </c>
      <c r="V62" s="25">
        <f t="shared" si="14"/>
        <v>0</v>
      </c>
      <c r="W62" s="25">
        <f t="shared" si="15"/>
        <v>0</v>
      </c>
      <c r="X62" s="25">
        <f t="shared" si="16"/>
        <v>0</v>
      </c>
      <c r="Y62" s="25">
        <f>IF(OR('Men''s Epée'!$A$3=1,P62&gt;0),ABS(P62),0)</f>
        <v>0</v>
      </c>
      <c r="Z62" s="25">
        <f>IF(OR('Men''s Epée'!$A$3=1,Q62&gt;0),ABS(Q62),0)</f>
        <v>0</v>
      </c>
      <c r="AA62" s="25">
        <f>IF(OR('Men''s Epée'!$A$3=1,R62&gt;0),ABS(R62),0)</f>
        <v>0</v>
      </c>
      <c r="AB62" s="25">
        <f>IF(OR('Men''s Epée'!$A$3=1,S62&gt;0),ABS(S62),0)</f>
        <v>0</v>
      </c>
      <c r="AD62" s="12">
        <f>IF('Men''s Epée'!$U$3=TRUE,I62,0)</f>
        <v>0</v>
      </c>
      <c r="AE62" s="12">
        <f>IF('Men''s Epée'!$V$3=TRUE,K62,0)</f>
        <v>0</v>
      </c>
      <c r="AF62" s="12">
        <f>IF('Men''s Epée'!$W$3=TRUE,M62,0)</f>
        <v>0</v>
      </c>
      <c r="AG62" s="12">
        <f>IF('Men''s Epée'!$X$3=TRUE,O62,0)</f>
        <v>0</v>
      </c>
      <c r="AH62" s="26">
        <f t="shared" si="17"/>
        <v>0</v>
      </c>
      <c r="AI62" s="26">
        <f t="shared" si="18"/>
        <v>0</v>
      </c>
      <c r="AJ62" s="26">
        <f t="shared" si="19"/>
        <v>0</v>
      </c>
      <c r="AK62" s="26">
        <f t="shared" si="20"/>
        <v>0</v>
      </c>
      <c r="AL62" s="12">
        <f t="shared" si="12"/>
        <v>0</v>
      </c>
    </row>
    <row r="63" spans="1:38" ht="13.5">
      <c r="A63" s="16" t="str">
        <f t="shared" si="9"/>
        <v>60</v>
      </c>
      <c r="B63" s="16">
        <f t="shared" si="21"/>
      </c>
      <c r="C63" s="17" t="s">
        <v>289</v>
      </c>
      <c r="D63" s="18">
        <v>1949</v>
      </c>
      <c r="E63" s="19">
        <f>ROUND(F63+IF('Men''s Epée'!$A$3=1,G63,0)+LARGE($U63:$AB63,1)+LARGE($U63:$AB63,2),0)</f>
        <v>270</v>
      </c>
      <c r="F63" s="20"/>
      <c r="G63" s="21"/>
      <c r="H63" s="21">
        <v>34</v>
      </c>
      <c r="I63" s="22">
        <f>IF(OR('Men''s Epée'!$A$3=1,'Men''s Epée'!$U$3=TRUE),IF(OR(H63&gt;=49,ISNUMBER(H63)=FALSE),0,VLOOKUP(H63,PointTable,I$3,TRUE)),0)</f>
        <v>270</v>
      </c>
      <c r="J63" s="21" t="s">
        <v>8</v>
      </c>
      <c r="K63" s="22">
        <f>IF(OR('Men''s Epée'!$A$3=1,'Men''s Epée'!$V$3=TRUE),IF(OR(J63&gt;=49,ISNUMBER(J63)=FALSE),0,VLOOKUP(J63,PointTable,K$3,TRUE)),0)</f>
        <v>0</v>
      </c>
      <c r="L63" s="21" t="s">
        <v>8</v>
      </c>
      <c r="M63" s="22">
        <f>IF(OR('Men''s Epée'!$A$3=1,'Men''s Epée'!$W$3=TRUE),IF(OR(L63&gt;=49,ISNUMBER(L63)=FALSE),0,VLOOKUP(L63,PointTable,M$3,TRUE)),0)</f>
        <v>0</v>
      </c>
      <c r="N63" s="21" t="s">
        <v>8</v>
      </c>
      <c r="O63" s="22">
        <f>IF(OR('Men''s Epée'!$A$3=1,'Men''s Epée'!$X$3=TRUE),IF(OR(N63&gt;=49,ISNUMBER(N63)=FALSE),0,VLOOKUP(N63,PointTable,O$3,TRUE)),0)</f>
        <v>0</v>
      </c>
      <c r="P63" s="23"/>
      <c r="Q63" s="23"/>
      <c r="R63" s="23"/>
      <c r="S63" s="24"/>
      <c r="U63" s="25">
        <f t="shared" si="13"/>
        <v>270</v>
      </c>
      <c r="V63" s="25">
        <f t="shared" si="14"/>
        <v>0</v>
      </c>
      <c r="W63" s="25">
        <f t="shared" si="15"/>
        <v>0</v>
      </c>
      <c r="X63" s="25">
        <f t="shared" si="16"/>
        <v>0</v>
      </c>
      <c r="Y63" s="25">
        <f>IF(OR('Men''s Epée'!$A$3=1,P63&gt;0),ABS(P63),0)</f>
        <v>0</v>
      </c>
      <c r="Z63" s="25">
        <f>IF(OR('Men''s Epée'!$A$3=1,Q63&gt;0),ABS(Q63),0)</f>
        <v>0</v>
      </c>
      <c r="AA63" s="25">
        <f>IF(OR('Men''s Epée'!$A$3=1,R63&gt;0),ABS(R63),0)</f>
        <v>0</v>
      </c>
      <c r="AB63" s="25">
        <f>IF(OR('Men''s Epée'!$A$3=1,S63&gt;0),ABS(S63),0)</f>
        <v>0</v>
      </c>
      <c r="AD63" s="12">
        <f>IF('Men''s Epée'!$U$3=TRUE,I63,0)</f>
        <v>0</v>
      </c>
      <c r="AE63" s="12">
        <f>IF('Men''s Epée'!$V$3=TRUE,K63,0)</f>
        <v>0</v>
      </c>
      <c r="AF63" s="12">
        <f>IF('Men''s Epée'!$W$3=TRUE,M63,0)</f>
        <v>0</v>
      </c>
      <c r="AG63" s="12">
        <f>IF('Men''s Epée'!$X$3=TRUE,O63,0)</f>
        <v>0</v>
      </c>
      <c r="AH63" s="26">
        <f t="shared" si="17"/>
        <v>0</v>
      </c>
      <c r="AI63" s="26">
        <f t="shared" si="18"/>
        <v>0</v>
      </c>
      <c r="AJ63" s="26">
        <f t="shared" si="19"/>
        <v>0</v>
      </c>
      <c r="AK63" s="26">
        <f t="shared" si="20"/>
        <v>0</v>
      </c>
      <c r="AL63" s="12">
        <f t="shared" si="12"/>
        <v>0</v>
      </c>
    </row>
    <row r="64" spans="1:38" ht="13.5">
      <c r="A64" s="16" t="str">
        <f t="shared" si="9"/>
        <v>61</v>
      </c>
      <c r="B64" s="16">
        <f t="shared" si="21"/>
      </c>
      <c r="C64" s="17" t="s">
        <v>166</v>
      </c>
      <c r="D64" s="18">
        <v>1965</v>
      </c>
      <c r="E64" s="19">
        <f>ROUND(F64+IF('Men''s Epée'!$A$3=1,G64,0)+LARGE($U64:$AB64,1)+LARGE($U64:$AB64,2),0)</f>
        <v>240</v>
      </c>
      <c r="F64" s="20"/>
      <c r="G64" s="21"/>
      <c r="H64" s="21">
        <v>40</v>
      </c>
      <c r="I64" s="22">
        <f>IF(OR('Men''s Epée'!$A$3=1,'Men''s Epée'!$U$3=TRUE),IF(OR(H64&gt;=49,ISNUMBER(H64)=FALSE),0,VLOOKUP(H64,PointTable,I$3,TRUE)),0)</f>
        <v>240</v>
      </c>
      <c r="J64" s="21" t="s">
        <v>8</v>
      </c>
      <c r="K64" s="22">
        <f>IF(OR('Men''s Epée'!$A$3=1,'Men''s Epée'!$V$3=TRUE),IF(OR(J64&gt;=49,ISNUMBER(J64)=FALSE),0,VLOOKUP(J64,PointTable,K$3,TRUE)),0)</f>
        <v>0</v>
      </c>
      <c r="L64" s="21" t="s">
        <v>8</v>
      </c>
      <c r="M64" s="22">
        <f>IF(OR('Men''s Epée'!$A$3=1,'Men''s Epée'!$W$3=TRUE),IF(OR(L64&gt;=49,ISNUMBER(L64)=FALSE),0,VLOOKUP(L64,PointTable,M$3,TRUE)),0)</f>
        <v>0</v>
      </c>
      <c r="N64" s="21" t="s">
        <v>8</v>
      </c>
      <c r="O64" s="22">
        <f>IF(OR('Men''s Epée'!$A$3=1,'Men''s Epée'!$X$3=TRUE),IF(OR(N64&gt;=49,ISNUMBER(N64)=FALSE),0,VLOOKUP(N64,PointTable,O$3,TRUE)),0)</f>
        <v>0</v>
      </c>
      <c r="P64" s="23"/>
      <c r="Q64" s="23"/>
      <c r="R64" s="23"/>
      <c r="S64" s="24"/>
      <c r="U64" s="25">
        <f t="shared" si="13"/>
        <v>240</v>
      </c>
      <c r="V64" s="25">
        <f t="shared" si="14"/>
        <v>0</v>
      </c>
      <c r="W64" s="25">
        <f t="shared" si="15"/>
        <v>0</v>
      </c>
      <c r="X64" s="25">
        <f t="shared" si="16"/>
        <v>0</v>
      </c>
      <c r="Y64" s="25">
        <f>IF(OR('Men''s Epée'!$A$3=1,P64&gt;0),ABS(P64),0)</f>
        <v>0</v>
      </c>
      <c r="Z64" s="25">
        <f>IF(OR('Men''s Epée'!$A$3=1,Q64&gt;0),ABS(Q64),0)</f>
        <v>0</v>
      </c>
      <c r="AA64" s="25">
        <f>IF(OR('Men''s Epée'!$A$3=1,R64&gt;0),ABS(R64),0)</f>
        <v>0</v>
      </c>
      <c r="AB64" s="25">
        <f>IF(OR('Men''s Epée'!$A$3=1,S64&gt;0),ABS(S64),0)</f>
        <v>0</v>
      </c>
      <c r="AD64" s="12">
        <f>IF('Men''s Epée'!$U$3=TRUE,I64,0)</f>
        <v>0</v>
      </c>
      <c r="AE64" s="12">
        <f>IF('Men''s Epée'!$V$3=TRUE,K64,0)</f>
        <v>0</v>
      </c>
      <c r="AF64" s="12">
        <f>IF('Men''s Epée'!$W$3=TRUE,M64,0)</f>
        <v>0</v>
      </c>
      <c r="AG64" s="12">
        <f>IF('Men''s Epée'!$X$3=TRUE,O64,0)</f>
        <v>0</v>
      </c>
      <c r="AH64" s="26">
        <f t="shared" si="17"/>
        <v>0</v>
      </c>
      <c r="AI64" s="26">
        <f t="shared" si="18"/>
        <v>0</v>
      </c>
      <c r="AJ64" s="26">
        <f t="shared" si="19"/>
        <v>0</v>
      </c>
      <c r="AK64" s="26">
        <f t="shared" si="20"/>
        <v>0</v>
      </c>
      <c r="AL64" s="12">
        <f t="shared" si="12"/>
        <v>0</v>
      </c>
    </row>
    <row r="65" spans="1:38" ht="13.5">
      <c r="A65" s="16" t="str">
        <f t="shared" si="9"/>
        <v>62</v>
      </c>
      <c r="B65" s="16">
        <f t="shared" si="21"/>
      </c>
      <c r="C65" s="17" t="s">
        <v>325</v>
      </c>
      <c r="D65" s="18">
        <v>1978</v>
      </c>
      <c r="E65" s="19">
        <f>ROUND(F65+IF('Men''s Epée'!$A$3=1,G65,0)+LARGE($U65:$AB65,1)+LARGE($U65:$AB65,2),0)</f>
        <v>235</v>
      </c>
      <c r="F65" s="20"/>
      <c r="G65" s="21"/>
      <c r="H65" s="21" t="s">
        <v>8</v>
      </c>
      <c r="I65" s="22">
        <f>IF(OR('Men''s Epée'!$A$3=1,'Men''s Epée'!$U$3=TRUE),IF(OR(H65&gt;=49,ISNUMBER(H65)=FALSE),0,VLOOKUP(H65,PointTable,I$3,TRUE)),0)</f>
        <v>0</v>
      </c>
      <c r="J65" s="21">
        <v>41</v>
      </c>
      <c r="K65" s="22">
        <f>IF(OR('Men''s Epée'!$A$3=1,'Men''s Epée'!$V$3=TRUE),IF(OR(J65&gt;=49,ISNUMBER(J65)=FALSE),0,VLOOKUP(J65,PointTable,K$3,TRUE)),0)</f>
        <v>235</v>
      </c>
      <c r="L65" s="21" t="s">
        <v>8</v>
      </c>
      <c r="M65" s="22">
        <f>IF(OR('Men''s Epée'!$A$3=1,'Men''s Epée'!$W$3=TRUE),IF(OR(L65&gt;=49,ISNUMBER(L65)=FALSE),0,VLOOKUP(L65,PointTable,M$3,TRUE)),0)</f>
        <v>0</v>
      </c>
      <c r="N65" s="21" t="s">
        <v>8</v>
      </c>
      <c r="O65" s="22">
        <f>IF(OR('Men''s Epée'!$A$3=1,'Men''s Epée'!$X$3=TRUE),IF(OR(N65&gt;=49,ISNUMBER(N65)=FALSE),0,VLOOKUP(N65,PointTable,O$3,TRUE)),0)</f>
        <v>0</v>
      </c>
      <c r="P65" s="23"/>
      <c r="Q65" s="23"/>
      <c r="R65" s="23"/>
      <c r="S65" s="24"/>
      <c r="U65" s="25">
        <f t="shared" si="13"/>
        <v>0</v>
      </c>
      <c r="V65" s="25">
        <f t="shared" si="14"/>
        <v>235</v>
      </c>
      <c r="W65" s="25">
        <f t="shared" si="15"/>
        <v>0</v>
      </c>
      <c r="X65" s="25">
        <f t="shared" si="16"/>
        <v>0</v>
      </c>
      <c r="Y65" s="25">
        <f>IF(OR('Men''s Epée'!$A$3=1,P65&gt;0),ABS(P65),0)</f>
        <v>0</v>
      </c>
      <c r="Z65" s="25">
        <f>IF(OR('Men''s Epée'!$A$3=1,Q65&gt;0),ABS(Q65),0)</f>
        <v>0</v>
      </c>
      <c r="AA65" s="25">
        <f>IF(OR('Men''s Epée'!$A$3=1,R65&gt;0),ABS(R65),0)</f>
        <v>0</v>
      </c>
      <c r="AB65" s="25">
        <f>IF(OR('Men''s Epée'!$A$3=1,S65&gt;0),ABS(S65),0)</f>
        <v>0</v>
      </c>
      <c r="AD65" s="12">
        <f>IF('Men''s Epée'!$U$3=TRUE,I65,0)</f>
        <v>0</v>
      </c>
      <c r="AE65" s="12">
        <f>IF('Men''s Epée'!$V$3=TRUE,K65,0)</f>
        <v>0</v>
      </c>
      <c r="AF65" s="12">
        <f>IF('Men''s Epée'!$W$3=TRUE,M65,0)</f>
        <v>0</v>
      </c>
      <c r="AG65" s="12">
        <f>IF('Men''s Epée'!$X$3=TRUE,O65,0)</f>
        <v>0</v>
      </c>
      <c r="AH65" s="26">
        <f t="shared" si="17"/>
        <v>0</v>
      </c>
      <c r="AI65" s="26">
        <f t="shared" si="18"/>
        <v>0</v>
      </c>
      <c r="AJ65" s="26">
        <f t="shared" si="19"/>
        <v>0</v>
      </c>
      <c r="AK65" s="26">
        <f t="shared" si="20"/>
        <v>0</v>
      </c>
      <c r="AL65" s="12">
        <f t="shared" si="12"/>
        <v>0</v>
      </c>
    </row>
    <row r="66" spans="1:38" ht="13.5">
      <c r="A66" s="16" t="str">
        <f t="shared" si="9"/>
        <v>63</v>
      </c>
      <c r="B66" s="16" t="str">
        <f t="shared" si="21"/>
        <v>#</v>
      </c>
      <c r="C66" s="17" t="s">
        <v>173</v>
      </c>
      <c r="D66" s="18">
        <v>1982</v>
      </c>
      <c r="E66" s="19">
        <f>ROUND(F66+IF('Men''s Epée'!$A$3=1,G66,0)+LARGE($U66:$AB66,1)+LARGE($U66:$AB66,2),0)</f>
        <v>230</v>
      </c>
      <c r="F66" s="20"/>
      <c r="G66" s="21"/>
      <c r="H66" s="21">
        <v>42</v>
      </c>
      <c r="I66" s="22">
        <f>IF(OR('Men''s Epée'!$A$3=1,'Men''s Epée'!$U$3=TRUE),IF(OR(H66&gt;=49,ISNUMBER(H66)=FALSE),0,VLOOKUP(H66,PointTable,I$3,TRUE)),0)</f>
        <v>230</v>
      </c>
      <c r="J66" s="21" t="s">
        <v>8</v>
      </c>
      <c r="K66" s="22">
        <f>IF(OR('Men''s Epée'!$A$3=1,'Men''s Epée'!$V$3=TRUE),IF(OR(J66&gt;=49,ISNUMBER(J66)=FALSE),0,VLOOKUP(J66,PointTable,K$3,TRUE)),0)</f>
        <v>0</v>
      </c>
      <c r="L66" s="21" t="s">
        <v>8</v>
      </c>
      <c r="M66" s="22">
        <f>IF(OR('Men''s Epée'!$A$3=1,'Men''s Epée'!$W$3=TRUE),IF(OR(L66&gt;=49,ISNUMBER(L66)=FALSE),0,VLOOKUP(L66,PointTable,M$3,TRUE)),0)</f>
        <v>0</v>
      </c>
      <c r="N66" s="21" t="s">
        <v>8</v>
      </c>
      <c r="O66" s="22">
        <f>IF(OR('Men''s Epée'!$A$3=1,'Men''s Epée'!$X$3=TRUE),IF(OR(N66&gt;=49,ISNUMBER(N66)=FALSE),0,VLOOKUP(N66,PointTable,O$3,TRUE)),0)</f>
        <v>0</v>
      </c>
      <c r="P66" s="23"/>
      <c r="Q66" s="23"/>
      <c r="R66" s="23"/>
      <c r="S66" s="24"/>
      <c r="U66" s="25">
        <f t="shared" si="13"/>
        <v>230</v>
      </c>
      <c r="V66" s="25">
        <f t="shared" si="14"/>
        <v>0</v>
      </c>
      <c r="W66" s="25">
        <f t="shared" si="15"/>
        <v>0</v>
      </c>
      <c r="X66" s="25">
        <f t="shared" si="16"/>
        <v>0</v>
      </c>
      <c r="Y66" s="25">
        <f>IF(OR('Men''s Epée'!$A$3=1,P66&gt;0),ABS(P66),0)</f>
        <v>0</v>
      </c>
      <c r="Z66" s="25">
        <f>IF(OR('Men''s Epée'!$A$3=1,Q66&gt;0),ABS(Q66),0)</f>
        <v>0</v>
      </c>
      <c r="AA66" s="25">
        <f>IF(OR('Men''s Epée'!$A$3=1,R66&gt;0),ABS(R66),0)</f>
        <v>0</v>
      </c>
      <c r="AB66" s="25">
        <f>IF(OR('Men''s Epée'!$A$3=1,S66&gt;0),ABS(S66),0)</f>
        <v>0</v>
      </c>
      <c r="AD66" s="12">
        <f>IF('Men''s Epée'!$U$3=TRUE,I66,0)</f>
        <v>0</v>
      </c>
      <c r="AE66" s="12">
        <f>IF('Men''s Epée'!$V$3=TRUE,K66,0)</f>
        <v>0</v>
      </c>
      <c r="AF66" s="12">
        <f>IF('Men''s Epée'!$W$3=TRUE,M66,0)</f>
        <v>0</v>
      </c>
      <c r="AG66" s="12">
        <f>IF('Men''s Epée'!$X$3=TRUE,O66,0)</f>
        <v>0</v>
      </c>
      <c r="AH66" s="26">
        <f t="shared" si="17"/>
        <v>0</v>
      </c>
      <c r="AI66" s="26">
        <f t="shared" si="18"/>
        <v>0</v>
      </c>
      <c r="AJ66" s="26">
        <f t="shared" si="19"/>
        <v>0</v>
      </c>
      <c r="AK66" s="26">
        <f t="shared" si="20"/>
        <v>0</v>
      </c>
      <c r="AL66" s="12">
        <f t="shared" si="12"/>
        <v>0</v>
      </c>
    </row>
    <row r="67" spans="1:38" ht="13.5">
      <c r="A67" s="16" t="str">
        <f t="shared" si="9"/>
        <v>64</v>
      </c>
      <c r="B67" s="16">
        <f t="shared" si="21"/>
      </c>
      <c r="C67" s="17" t="s">
        <v>292</v>
      </c>
      <c r="D67" s="18">
        <v>1962</v>
      </c>
      <c r="E67" s="19">
        <f>ROUND(F67+IF('Men''s Epée'!$A$3=1,G67,0)+LARGE($U67:$AB67,1)+LARGE($U67:$AB67,2),0)</f>
        <v>225</v>
      </c>
      <c r="F67" s="20"/>
      <c r="G67" s="21"/>
      <c r="H67" s="21">
        <v>43</v>
      </c>
      <c r="I67" s="22">
        <f>IF(OR('Men''s Epée'!$A$3=1,'Men''s Epée'!$U$3=TRUE),IF(OR(H67&gt;=49,ISNUMBER(H67)=FALSE),0,VLOOKUP(H67,PointTable,I$3,TRUE)),0)</f>
        <v>225</v>
      </c>
      <c r="J67" s="21" t="s">
        <v>8</v>
      </c>
      <c r="K67" s="22">
        <f>IF(OR('Men''s Epée'!$A$3=1,'Men''s Epée'!$V$3=TRUE),IF(OR(J67&gt;=49,ISNUMBER(J67)=FALSE),0,VLOOKUP(J67,PointTable,K$3,TRUE)),0)</f>
        <v>0</v>
      </c>
      <c r="L67" s="21" t="s">
        <v>8</v>
      </c>
      <c r="M67" s="22">
        <f>IF(OR('Men''s Epée'!$A$3=1,'Men''s Epée'!$W$3=TRUE),IF(OR(L67&gt;=49,ISNUMBER(L67)=FALSE),0,VLOOKUP(L67,PointTable,M$3,TRUE)),0)</f>
        <v>0</v>
      </c>
      <c r="N67" s="21" t="s">
        <v>8</v>
      </c>
      <c r="O67" s="22">
        <f>IF(OR('Men''s Epée'!$A$3=1,'Men''s Epée'!$X$3=TRUE),IF(OR(N67&gt;=49,ISNUMBER(N67)=FALSE),0,VLOOKUP(N67,PointTable,O$3,TRUE)),0)</f>
        <v>0</v>
      </c>
      <c r="P67" s="23"/>
      <c r="Q67" s="23"/>
      <c r="R67" s="23"/>
      <c r="S67" s="24"/>
      <c r="U67" s="25">
        <f t="shared" si="13"/>
        <v>225</v>
      </c>
      <c r="V67" s="25">
        <f t="shared" si="14"/>
        <v>0</v>
      </c>
      <c r="W67" s="25">
        <f t="shared" si="15"/>
        <v>0</v>
      </c>
      <c r="X67" s="25">
        <f t="shared" si="16"/>
        <v>0</v>
      </c>
      <c r="Y67" s="25">
        <f>IF(OR('Men''s Epée'!$A$3=1,P67&gt;0),ABS(P67),0)</f>
        <v>0</v>
      </c>
      <c r="Z67" s="25">
        <f>IF(OR('Men''s Epée'!$A$3=1,Q67&gt;0),ABS(Q67),0)</f>
        <v>0</v>
      </c>
      <c r="AA67" s="25">
        <f>IF(OR('Men''s Epée'!$A$3=1,R67&gt;0),ABS(R67),0)</f>
        <v>0</v>
      </c>
      <c r="AB67" s="25">
        <f>IF(OR('Men''s Epée'!$A$3=1,S67&gt;0),ABS(S67),0)</f>
        <v>0</v>
      </c>
      <c r="AD67" s="12">
        <f>IF('Men''s Epée'!$U$3=TRUE,I67,0)</f>
        <v>0</v>
      </c>
      <c r="AE67" s="12">
        <f>IF('Men''s Epée'!$V$3=TRUE,K67,0)</f>
        <v>0</v>
      </c>
      <c r="AF67" s="12">
        <f>IF('Men''s Epée'!$W$3=TRUE,M67,0)</f>
        <v>0</v>
      </c>
      <c r="AG67" s="12">
        <f>IF('Men''s Epée'!$X$3=TRUE,O67,0)</f>
        <v>0</v>
      </c>
      <c r="AH67" s="26">
        <f t="shared" si="17"/>
        <v>0</v>
      </c>
      <c r="AI67" s="26">
        <f t="shared" si="18"/>
        <v>0</v>
      </c>
      <c r="AJ67" s="26">
        <f t="shared" si="19"/>
        <v>0</v>
      </c>
      <c r="AK67" s="26">
        <f t="shared" si="20"/>
        <v>0</v>
      </c>
      <c r="AL67" s="12">
        <f t="shared" si="12"/>
        <v>0</v>
      </c>
    </row>
    <row r="68" spans="1:38" ht="13.5">
      <c r="A68" s="16" t="str">
        <f t="shared" si="9"/>
        <v>65</v>
      </c>
      <c r="B68" s="16">
        <f t="shared" si="21"/>
      </c>
      <c r="C68" s="17" t="s">
        <v>161</v>
      </c>
      <c r="D68" s="18">
        <v>1975</v>
      </c>
      <c r="E68" s="19">
        <f>ROUND(F68+IF('Men''s Epée'!$A$3=1,G68,0)+LARGE($U68:$AB68,1)+LARGE($U68:$AB68,2),0)</f>
        <v>210</v>
      </c>
      <c r="F68" s="20"/>
      <c r="G68" s="21"/>
      <c r="H68" s="21" t="s">
        <v>8</v>
      </c>
      <c r="I68" s="22">
        <f>IF(OR('Men''s Epée'!$A$3=1,'Men''s Epée'!$U$3=TRUE),IF(OR(H68&gt;=49,ISNUMBER(H68)=FALSE),0,VLOOKUP(H68,PointTable,I$3,TRUE)),0)</f>
        <v>0</v>
      </c>
      <c r="J68" s="21">
        <v>46</v>
      </c>
      <c r="K68" s="22">
        <f>IF(OR('Men''s Epée'!$A$3=1,'Men''s Epée'!$V$3=TRUE),IF(OR(J68&gt;=49,ISNUMBER(J68)=FALSE),0,VLOOKUP(J68,PointTable,K$3,TRUE)),0)</f>
        <v>210</v>
      </c>
      <c r="L68" s="21" t="s">
        <v>8</v>
      </c>
      <c r="M68" s="22">
        <f>IF(OR('Men''s Epée'!$A$3=1,'Men''s Epée'!$W$3=TRUE),IF(OR(L68&gt;=49,ISNUMBER(L68)=FALSE),0,VLOOKUP(L68,PointTable,M$3,TRUE)),0)</f>
        <v>0</v>
      </c>
      <c r="N68" s="21" t="s">
        <v>8</v>
      </c>
      <c r="O68" s="22">
        <f>IF(OR('Men''s Epée'!$A$3=1,'Men''s Epée'!$X$3=TRUE),IF(OR(N68&gt;=49,ISNUMBER(N68)=FALSE),0,VLOOKUP(N68,PointTable,O$3,TRUE)),0)</f>
        <v>0</v>
      </c>
      <c r="P68" s="23"/>
      <c r="Q68" s="23"/>
      <c r="R68" s="23"/>
      <c r="S68" s="24"/>
      <c r="U68" s="25">
        <f t="shared" si="13"/>
        <v>0</v>
      </c>
      <c r="V68" s="25">
        <f t="shared" si="14"/>
        <v>210</v>
      </c>
      <c r="W68" s="25">
        <f t="shared" si="15"/>
        <v>0</v>
      </c>
      <c r="X68" s="25">
        <f t="shared" si="16"/>
        <v>0</v>
      </c>
      <c r="Y68" s="25">
        <f>IF(OR('Men''s Epée'!$A$3=1,P68&gt;0),ABS(P68),0)</f>
        <v>0</v>
      </c>
      <c r="Z68" s="25">
        <f>IF(OR('Men''s Epée'!$A$3=1,Q68&gt;0),ABS(Q68),0)</f>
        <v>0</v>
      </c>
      <c r="AA68" s="25">
        <f>IF(OR('Men''s Epée'!$A$3=1,R68&gt;0),ABS(R68),0)</f>
        <v>0</v>
      </c>
      <c r="AB68" s="25">
        <f>IF(OR('Men''s Epée'!$A$3=1,S68&gt;0),ABS(S68),0)</f>
        <v>0</v>
      </c>
      <c r="AD68" s="12">
        <f>IF('Men''s Epée'!$U$3=TRUE,I68,0)</f>
        <v>0</v>
      </c>
      <c r="AE68" s="12">
        <f>IF('Men''s Epée'!$V$3=TRUE,K68,0)</f>
        <v>0</v>
      </c>
      <c r="AF68" s="12">
        <f>IF('Men''s Epée'!$W$3=TRUE,M68,0)</f>
        <v>0</v>
      </c>
      <c r="AG68" s="12">
        <f>IF('Men''s Epée'!$X$3=TRUE,O68,0)</f>
        <v>0</v>
      </c>
      <c r="AH68" s="26">
        <f t="shared" si="17"/>
        <v>0</v>
      </c>
      <c r="AI68" s="26">
        <f t="shared" si="18"/>
        <v>0</v>
      </c>
      <c r="AJ68" s="26">
        <f t="shared" si="19"/>
        <v>0</v>
      </c>
      <c r="AK68" s="26">
        <f t="shared" si="20"/>
        <v>0</v>
      </c>
      <c r="AL68" s="12">
        <f>LARGE(AD68:AK68,1)+LARGE(AD68:AK68,2)+F68</f>
        <v>0</v>
      </c>
    </row>
    <row r="69" spans="30:38" ht="13.5">
      <c r="AD69" s="12"/>
      <c r="AE69" s="12"/>
      <c r="AF69" s="12"/>
      <c r="AG69" s="12"/>
      <c r="AH69" s="12"/>
      <c r="AI69" s="12"/>
      <c r="AJ69" s="12"/>
      <c r="AK69" s="12"/>
      <c r="AL69" s="12"/>
    </row>
    <row r="70" spans="3:38" ht="13.5">
      <c r="C70" s="30" t="s">
        <v>33</v>
      </c>
      <c r="F70" s="25"/>
      <c r="G70" s="25"/>
      <c r="H70" s="25"/>
      <c r="I70" s="25"/>
      <c r="K70" s="25"/>
      <c r="L70" s="25"/>
      <c r="M70" s="31" t="s">
        <v>34</v>
      </c>
      <c r="N70" s="31" t="s">
        <v>35</v>
      </c>
      <c r="O70" s="25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3:38" ht="13.5">
      <c r="C71" s="41" t="s">
        <v>489</v>
      </c>
      <c r="D71" s="32" t="s">
        <v>488</v>
      </c>
      <c r="K71" s="25"/>
      <c r="L71" s="25"/>
      <c r="M71" s="32">
        <v>13</v>
      </c>
      <c r="N71" s="33">
        <v>356.38</v>
      </c>
      <c r="O71" s="34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3:38" ht="13.5">
      <c r="C72" s="41" t="s">
        <v>490</v>
      </c>
      <c r="D72" s="32" t="s">
        <v>488</v>
      </c>
      <c r="K72" s="25"/>
      <c r="L72" s="25"/>
      <c r="M72" s="32">
        <v>10</v>
      </c>
      <c r="N72" s="33">
        <v>366.76</v>
      </c>
      <c r="O72" s="34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3:38" ht="13.5">
      <c r="C73" s="41" t="s">
        <v>91</v>
      </c>
      <c r="D73" s="32" t="s">
        <v>488</v>
      </c>
      <c r="K73" s="25"/>
      <c r="L73" s="25"/>
      <c r="M73" s="32">
        <v>16</v>
      </c>
      <c r="N73" s="33">
        <v>346</v>
      </c>
      <c r="O73" s="34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30:38" ht="13.5">
      <c r="AD74" s="12"/>
      <c r="AE74" s="12"/>
      <c r="AF74" s="12"/>
      <c r="AG74" s="12"/>
      <c r="AH74" s="12"/>
      <c r="AI74" s="12"/>
      <c r="AJ74" s="12"/>
      <c r="AK74" s="12"/>
      <c r="AL74" s="12"/>
    </row>
    <row r="75" spans="3:38" ht="13.5">
      <c r="C75" s="30" t="s">
        <v>36</v>
      </c>
      <c r="F75" s="25"/>
      <c r="G75" s="25"/>
      <c r="H75" s="25"/>
      <c r="I75" s="25"/>
      <c r="M75" s="31" t="s">
        <v>34</v>
      </c>
      <c r="N75" s="31" t="s">
        <v>35</v>
      </c>
      <c r="AD75" s="12"/>
      <c r="AE75" s="12"/>
      <c r="AF75" s="12"/>
      <c r="AG75" s="12"/>
      <c r="AH75" s="12"/>
      <c r="AI75" s="12"/>
      <c r="AJ75" s="12"/>
      <c r="AK75" s="12"/>
      <c r="AL75" s="12"/>
    </row>
    <row r="76" spans="2:38" ht="13.5">
      <c r="B76" s="36"/>
      <c r="C76" s="37" t="s">
        <v>149</v>
      </c>
      <c r="D76" s="18" t="s">
        <v>379</v>
      </c>
      <c r="F76" s="25"/>
      <c r="G76" s="25"/>
      <c r="H76" s="25"/>
      <c r="I76" s="25"/>
      <c r="M76" s="32">
        <v>18</v>
      </c>
      <c r="N76" s="18">
        <v>690</v>
      </c>
      <c r="O76" s="34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2:38" ht="13.5">
      <c r="B77" s="36"/>
      <c r="C77" s="37" t="s">
        <v>149</v>
      </c>
      <c r="D77" s="18" t="s">
        <v>382</v>
      </c>
      <c r="F77" s="25"/>
      <c r="G77" s="25"/>
      <c r="H77" s="25"/>
      <c r="I77" s="25"/>
      <c r="M77" s="32">
        <v>20</v>
      </c>
      <c r="N77" s="18">
        <v>670</v>
      </c>
      <c r="O77" s="34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2:38" ht="13.5">
      <c r="B78" s="36"/>
      <c r="C78" s="37" t="s">
        <v>149</v>
      </c>
      <c r="D78" s="18" t="s">
        <v>385</v>
      </c>
      <c r="F78" s="25"/>
      <c r="G78" s="25"/>
      <c r="H78" s="25"/>
      <c r="I78" s="25"/>
      <c r="M78" s="32">
        <v>13</v>
      </c>
      <c r="N78" s="18">
        <v>1030</v>
      </c>
      <c r="O78" s="34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2:38" ht="13.5">
      <c r="B79" s="36"/>
      <c r="C79" s="37" t="s">
        <v>149</v>
      </c>
      <c r="D79" s="18" t="s">
        <v>391</v>
      </c>
      <c r="F79" s="25"/>
      <c r="G79" s="25"/>
      <c r="H79" s="25"/>
      <c r="I79" s="25"/>
      <c r="J79" s="25"/>
      <c r="M79" s="32">
        <v>19</v>
      </c>
      <c r="N79" s="33">
        <v>647.7</v>
      </c>
      <c r="O79" s="34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2:38" ht="13.5">
      <c r="B80" s="36"/>
      <c r="C80" s="37" t="s">
        <v>149</v>
      </c>
      <c r="D80" s="18" t="s">
        <v>463</v>
      </c>
      <c r="F80" s="25"/>
      <c r="G80" s="25"/>
      <c r="H80" s="25"/>
      <c r="I80" s="25"/>
      <c r="J80" s="25"/>
      <c r="M80" s="32">
        <v>20</v>
      </c>
      <c r="N80" s="18">
        <v>670</v>
      </c>
      <c r="O80" s="34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2:38" ht="13.5">
      <c r="B81" s="36"/>
      <c r="C81" s="37" t="s">
        <v>149</v>
      </c>
      <c r="D81" s="18" t="s">
        <v>495</v>
      </c>
      <c r="F81" s="25"/>
      <c r="G81" s="25"/>
      <c r="H81" s="25"/>
      <c r="I81" s="25"/>
      <c r="M81" s="32">
        <v>22</v>
      </c>
      <c r="N81" s="18">
        <v>650</v>
      </c>
      <c r="O81" s="34"/>
      <c r="AD81" s="12"/>
      <c r="AE81" s="12"/>
      <c r="AF81" s="12"/>
      <c r="AG81" s="12"/>
      <c r="AH81" s="12"/>
      <c r="AI81" s="12"/>
      <c r="AJ81" s="12"/>
      <c r="AK81" s="12"/>
      <c r="AL81" s="12"/>
    </row>
    <row r="82" spans="2:38" ht="13.5">
      <c r="B82" s="36"/>
      <c r="C82" s="37" t="s">
        <v>132</v>
      </c>
      <c r="D82" s="18" t="s">
        <v>391</v>
      </c>
      <c r="F82" s="25"/>
      <c r="G82" s="25"/>
      <c r="H82" s="25"/>
      <c r="I82" s="25"/>
      <c r="J82" s="25"/>
      <c r="M82" s="32">
        <v>31</v>
      </c>
      <c r="N82" s="33">
        <v>533.4</v>
      </c>
      <c r="O82" s="34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2:38" ht="13.5">
      <c r="B83" s="36"/>
      <c r="C83" s="37" t="s">
        <v>390</v>
      </c>
      <c r="D83" s="18" t="s">
        <v>391</v>
      </c>
      <c r="F83" s="25"/>
      <c r="G83" s="25"/>
      <c r="H83" s="25"/>
      <c r="I83" s="25"/>
      <c r="J83" s="25"/>
      <c r="M83" s="32">
        <v>28</v>
      </c>
      <c r="N83" s="33">
        <v>561.975</v>
      </c>
      <c r="O83" s="34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2:38" ht="13.5">
      <c r="B84" s="36"/>
      <c r="C84" s="37" t="s">
        <v>392</v>
      </c>
      <c r="D84" s="18" t="s">
        <v>391</v>
      </c>
      <c r="F84" s="25"/>
      <c r="G84" s="25"/>
      <c r="H84" s="25"/>
      <c r="I84" s="25"/>
      <c r="J84" s="25"/>
      <c r="M84" s="32">
        <v>3</v>
      </c>
      <c r="N84" s="33">
        <v>1619.25</v>
      </c>
      <c r="O84" s="34"/>
      <c r="AD84" s="12"/>
      <c r="AE84" s="12"/>
      <c r="AF84" s="12"/>
      <c r="AG84" s="12"/>
      <c r="AH84" s="12"/>
      <c r="AI84" s="12"/>
      <c r="AJ84" s="12"/>
      <c r="AK84" s="12"/>
      <c r="AL84" s="12"/>
    </row>
    <row r="85" spans="2:38" ht="13.5">
      <c r="B85" s="36"/>
      <c r="C85" s="37" t="s">
        <v>154</v>
      </c>
      <c r="D85" s="18" t="s">
        <v>379</v>
      </c>
      <c r="F85" s="25"/>
      <c r="G85" s="25"/>
      <c r="H85" s="25"/>
      <c r="I85" s="25"/>
      <c r="M85" s="32">
        <v>32</v>
      </c>
      <c r="N85" s="18">
        <v>550</v>
      </c>
      <c r="O85" s="34"/>
      <c r="AD85" s="12"/>
      <c r="AE85" s="12"/>
      <c r="AF85" s="12"/>
      <c r="AG85" s="12"/>
      <c r="AH85" s="12"/>
      <c r="AI85" s="12"/>
      <c r="AJ85" s="12"/>
      <c r="AK85" s="12"/>
      <c r="AL85" s="12"/>
    </row>
    <row r="86" spans="2:38" ht="13.5">
      <c r="B86" s="36"/>
      <c r="C86" s="37" t="s">
        <v>151</v>
      </c>
      <c r="D86" s="18" t="s">
        <v>391</v>
      </c>
      <c r="F86" s="25"/>
      <c r="G86" s="25"/>
      <c r="H86" s="25"/>
      <c r="I86" s="25"/>
      <c r="J86" s="25"/>
      <c r="M86" s="32">
        <v>29</v>
      </c>
      <c r="N86" s="33">
        <v>552.45</v>
      </c>
      <c r="O86" s="34"/>
      <c r="AD86" s="12"/>
      <c r="AE86" s="12"/>
      <c r="AF86" s="12"/>
      <c r="AG86" s="12"/>
      <c r="AH86" s="12"/>
      <c r="AI86" s="12"/>
      <c r="AJ86" s="12"/>
      <c r="AK86" s="12"/>
      <c r="AL86" s="12"/>
    </row>
    <row r="87" spans="2:38" ht="13.5">
      <c r="B87" s="36"/>
      <c r="C87" s="37" t="s">
        <v>116</v>
      </c>
      <c r="D87" s="18" t="s">
        <v>379</v>
      </c>
      <c r="F87" s="25"/>
      <c r="G87" s="25"/>
      <c r="H87" s="25"/>
      <c r="I87" s="25"/>
      <c r="M87" s="32">
        <v>31</v>
      </c>
      <c r="N87" s="18">
        <v>560</v>
      </c>
      <c r="O87" s="34"/>
      <c r="AD87" s="12"/>
      <c r="AE87" s="12"/>
      <c r="AF87" s="12"/>
      <c r="AG87" s="12"/>
      <c r="AH87" s="12"/>
      <c r="AI87" s="12"/>
      <c r="AJ87" s="12"/>
      <c r="AK87" s="12"/>
      <c r="AL87" s="12"/>
    </row>
    <row r="88" spans="2:38" ht="13.5">
      <c r="B88" s="36"/>
      <c r="C88" s="37" t="s">
        <v>116</v>
      </c>
      <c r="D88" s="18" t="s">
        <v>385</v>
      </c>
      <c r="F88" s="25"/>
      <c r="G88" s="25"/>
      <c r="H88" s="25"/>
      <c r="I88" s="25"/>
      <c r="M88" s="32">
        <v>25</v>
      </c>
      <c r="N88" s="18">
        <v>620</v>
      </c>
      <c r="O88" s="34"/>
      <c r="AD88" s="12"/>
      <c r="AE88" s="12"/>
      <c r="AF88" s="12"/>
      <c r="AG88" s="12"/>
      <c r="AH88" s="12"/>
      <c r="AI88" s="12"/>
      <c r="AJ88" s="12"/>
      <c r="AK88" s="12"/>
      <c r="AL88" s="12"/>
    </row>
    <row r="89" spans="2:38" ht="13.5">
      <c r="B89" s="36"/>
      <c r="C89" s="37" t="s">
        <v>116</v>
      </c>
      <c r="D89" s="18" t="s">
        <v>463</v>
      </c>
      <c r="F89" s="25"/>
      <c r="G89" s="25"/>
      <c r="H89" s="25"/>
      <c r="I89" s="25"/>
      <c r="M89" s="32">
        <v>16</v>
      </c>
      <c r="N89" s="18">
        <v>1000</v>
      </c>
      <c r="O89" s="34"/>
      <c r="AD89" s="12"/>
      <c r="AE89" s="12"/>
      <c r="AF89" s="12"/>
      <c r="AG89" s="12"/>
      <c r="AH89" s="12"/>
      <c r="AI89" s="12"/>
      <c r="AJ89" s="12"/>
      <c r="AK89" s="12"/>
      <c r="AL89" s="12"/>
    </row>
    <row r="90" spans="2:38" ht="13.5">
      <c r="B90" s="36"/>
      <c r="C90" s="37" t="s">
        <v>116</v>
      </c>
      <c r="D90" s="18" t="s">
        <v>495</v>
      </c>
      <c r="F90" s="25"/>
      <c r="G90" s="25"/>
      <c r="H90" s="25"/>
      <c r="I90" s="25"/>
      <c r="M90" s="32">
        <v>24</v>
      </c>
      <c r="N90" s="18">
        <v>630</v>
      </c>
      <c r="O90" s="34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2:38" ht="13.5">
      <c r="B91" s="36"/>
      <c r="C91" s="17" t="s">
        <v>383</v>
      </c>
      <c r="D91" s="18" t="s">
        <v>382</v>
      </c>
      <c r="F91" s="25"/>
      <c r="G91" s="25"/>
      <c r="H91" s="25"/>
      <c r="I91" s="25"/>
      <c r="M91" s="32">
        <v>32</v>
      </c>
      <c r="N91" s="18">
        <v>550</v>
      </c>
      <c r="O91" s="34"/>
      <c r="AD91" s="12"/>
      <c r="AE91" s="12"/>
      <c r="AF91" s="12"/>
      <c r="AG91" s="12"/>
      <c r="AH91" s="12"/>
      <c r="AI91" s="12"/>
      <c r="AJ91" s="12"/>
      <c r="AK91" s="12"/>
      <c r="AL91" s="12"/>
    </row>
    <row r="92" spans="2:38" ht="13.5">
      <c r="B92" s="36"/>
      <c r="C92" s="17" t="s">
        <v>383</v>
      </c>
      <c r="D92" s="18" t="s">
        <v>391</v>
      </c>
      <c r="F92" s="25"/>
      <c r="G92" s="25"/>
      <c r="H92" s="25"/>
      <c r="I92" s="25"/>
      <c r="J92" s="25"/>
      <c r="M92" s="32">
        <v>24</v>
      </c>
      <c r="N92" s="33">
        <v>600.075</v>
      </c>
      <c r="O92" s="34"/>
      <c r="AD92" s="12"/>
      <c r="AE92" s="12"/>
      <c r="AF92" s="12"/>
      <c r="AG92" s="12"/>
      <c r="AH92" s="12"/>
      <c r="AI92" s="12"/>
      <c r="AJ92" s="12"/>
      <c r="AK92" s="12"/>
      <c r="AL92" s="12"/>
    </row>
    <row r="93" spans="2:38" ht="13.5">
      <c r="B93" s="36"/>
      <c r="C93" s="37" t="s">
        <v>221</v>
      </c>
      <c r="D93" s="18" t="s">
        <v>391</v>
      </c>
      <c r="F93" s="25"/>
      <c r="G93" s="25"/>
      <c r="H93" s="25"/>
      <c r="I93" s="25"/>
      <c r="J93" s="25"/>
      <c r="M93" s="32">
        <v>8</v>
      </c>
      <c r="N93" s="33">
        <v>1304.925</v>
      </c>
      <c r="O93" s="34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2:38" ht="13.5">
      <c r="B94" s="36"/>
      <c r="C94" s="37" t="s">
        <v>221</v>
      </c>
      <c r="D94" s="18" t="s">
        <v>463</v>
      </c>
      <c r="F94" s="25"/>
      <c r="G94" s="25"/>
      <c r="H94" s="25"/>
      <c r="I94" s="25"/>
      <c r="J94" s="25"/>
      <c r="M94" s="32">
        <v>28</v>
      </c>
      <c r="N94" s="18">
        <v>590</v>
      </c>
      <c r="O94" s="34"/>
      <c r="AD94" s="12"/>
      <c r="AE94" s="12"/>
      <c r="AF94" s="12"/>
      <c r="AG94" s="12"/>
      <c r="AH94" s="12"/>
      <c r="AI94" s="12"/>
      <c r="AJ94" s="12"/>
      <c r="AK94" s="12"/>
      <c r="AL94" s="12"/>
    </row>
    <row r="95" spans="2:38" ht="13.5">
      <c r="B95" s="36"/>
      <c r="C95" s="37" t="s">
        <v>128</v>
      </c>
      <c r="D95" s="18" t="s">
        <v>385</v>
      </c>
      <c r="F95" s="25"/>
      <c r="G95" s="25"/>
      <c r="H95" s="25"/>
      <c r="I95" s="25"/>
      <c r="M95" s="32">
        <v>20</v>
      </c>
      <c r="N95" s="18">
        <v>670</v>
      </c>
      <c r="O95" s="34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2:38" ht="13.5">
      <c r="B96" s="36"/>
      <c r="C96" s="37" t="s">
        <v>128</v>
      </c>
      <c r="D96" s="18" t="s">
        <v>391</v>
      </c>
      <c r="F96" s="25"/>
      <c r="G96" s="25"/>
      <c r="H96" s="25"/>
      <c r="I96" s="25"/>
      <c r="J96" s="25"/>
      <c r="M96" s="32">
        <v>16</v>
      </c>
      <c r="N96" s="33">
        <v>952.5</v>
      </c>
      <c r="O96" s="34"/>
      <c r="AD96" s="12"/>
      <c r="AE96" s="12"/>
      <c r="AF96" s="12"/>
      <c r="AG96" s="12"/>
      <c r="AH96" s="12"/>
      <c r="AI96" s="12"/>
      <c r="AJ96" s="12"/>
      <c r="AK96" s="12"/>
      <c r="AL96" s="12"/>
    </row>
    <row r="97" spans="2:38" ht="13.5">
      <c r="B97" s="36"/>
      <c r="C97" s="37" t="s">
        <v>148</v>
      </c>
      <c r="D97" s="18" t="s">
        <v>379</v>
      </c>
      <c r="F97" s="25"/>
      <c r="G97" s="25"/>
      <c r="H97" s="25"/>
      <c r="I97" s="25"/>
      <c r="M97" s="32">
        <v>22</v>
      </c>
      <c r="N97" s="18">
        <v>650</v>
      </c>
      <c r="O97" s="34"/>
      <c r="AD97" s="12"/>
      <c r="AE97" s="12"/>
      <c r="AF97" s="12"/>
      <c r="AG97" s="12"/>
      <c r="AH97" s="12"/>
      <c r="AI97" s="12"/>
      <c r="AJ97" s="12"/>
      <c r="AK97" s="12"/>
      <c r="AL97" s="12"/>
    </row>
    <row r="98" spans="2:38" ht="13.5">
      <c r="B98" s="36"/>
      <c r="C98" s="37" t="s">
        <v>148</v>
      </c>
      <c r="D98" s="18" t="s">
        <v>382</v>
      </c>
      <c r="F98" s="25"/>
      <c r="G98" s="25"/>
      <c r="H98" s="25"/>
      <c r="I98" s="25"/>
      <c r="M98" s="32">
        <v>24</v>
      </c>
      <c r="N98" s="18">
        <v>630</v>
      </c>
      <c r="O98" s="34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2:38" ht="13.5">
      <c r="B99" s="36"/>
      <c r="C99" s="37" t="s">
        <v>148</v>
      </c>
      <c r="D99" s="18" t="s">
        <v>385</v>
      </c>
      <c r="F99" s="25"/>
      <c r="G99" s="25"/>
      <c r="H99" s="25"/>
      <c r="I99" s="25"/>
      <c r="M99" s="32">
        <v>22</v>
      </c>
      <c r="N99" s="18">
        <v>650</v>
      </c>
      <c r="O99" s="34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2:38" ht="13.5">
      <c r="B100" s="36"/>
      <c r="C100" s="37" t="s">
        <v>148</v>
      </c>
      <c r="D100" s="18" t="s">
        <v>391</v>
      </c>
      <c r="F100" s="25"/>
      <c r="G100" s="25"/>
      <c r="H100" s="25"/>
      <c r="I100" s="25"/>
      <c r="J100" s="25"/>
      <c r="M100" s="32">
        <v>14</v>
      </c>
      <c r="N100" s="33">
        <v>971.55</v>
      </c>
      <c r="O100" s="34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2:38" ht="13.5">
      <c r="B101" s="36"/>
      <c r="C101" s="37" t="s">
        <v>148</v>
      </c>
      <c r="D101" s="18" t="s">
        <v>458</v>
      </c>
      <c r="F101" s="25"/>
      <c r="G101" s="25"/>
      <c r="H101" s="25"/>
      <c r="I101" s="25"/>
      <c r="J101" s="25"/>
      <c r="M101" s="32">
        <v>28</v>
      </c>
      <c r="N101" s="18">
        <v>590</v>
      </c>
      <c r="O101" s="34"/>
      <c r="AD101" s="12"/>
      <c r="AE101" s="12"/>
      <c r="AF101" s="12"/>
      <c r="AG101" s="12"/>
      <c r="AH101" s="12"/>
      <c r="AI101" s="12"/>
      <c r="AJ101" s="12"/>
      <c r="AK101" s="12"/>
      <c r="AL101" s="12"/>
    </row>
    <row r="102" spans="3:38" ht="13.5">
      <c r="C102" s="37" t="s">
        <v>148</v>
      </c>
      <c r="D102" s="18" t="s">
        <v>495</v>
      </c>
      <c r="F102" s="25"/>
      <c r="G102" s="25"/>
      <c r="H102" s="25"/>
      <c r="I102" s="25"/>
      <c r="J102" s="25"/>
      <c r="M102" s="32">
        <v>31</v>
      </c>
      <c r="N102" s="18">
        <v>560</v>
      </c>
      <c r="O102" s="34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30:38" ht="13.5">
      <c r="AD103" s="12"/>
      <c r="AE103" s="12"/>
      <c r="AF103" s="12"/>
      <c r="AG103" s="12"/>
      <c r="AH103" s="12"/>
      <c r="AI103" s="12"/>
      <c r="AJ103" s="12"/>
      <c r="AK103" s="12"/>
      <c r="AL103" s="12"/>
    </row>
    <row r="104" spans="30:38" ht="13.5">
      <c r="AD104" s="12"/>
      <c r="AE104" s="12"/>
      <c r="AF104" s="12"/>
      <c r="AG104" s="12"/>
      <c r="AH104" s="12"/>
      <c r="AI104" s="12"/>
      <c r="AJ104" s="12"/>
      <c r="AK104" s="12"/>
      <c r="AL104" s="12"/>
    </row>
    <row r="105" spans="30:38" ht="13.5">
      <c r="AD105" s="12"/>
      <c r="AE105" s="12"/>
      <c r="AF105" s="12"/>
      <c r="AG105" s="12"/>
      <c r="AH105" s="12"/>
      <c r="AI105" s="12"/>
      <c r="AJ105" s="12"/>
      <c r="AK105" s="12"/>
      <c r="AL105" s="12"/>
    </row>
    <row r="106" spans="30:38" ht="13.5"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30:38" ht="13.5">
      <c r="AD107" s="12"/>
      <c r="AE107" s="12"/>
      <c r="AF107" s="12"/>
      <c r="AG107" s="12"/>
      <c r="AH107" s="12"/>
      <c r="AI107" s="12"/>
      <c r="AJ107" s="12"/>
      <c r="AK107" s="12"/>
      <c r="AL107" s="12"/>
    </row>
    <row r="108" spans="30:38" ht="13.5">
      <c r="AD108" s="12"/>
      <c r="AE108" s="12"/>
      <c r="AF108" s="12"/>
      <c r="AG108" s="12"/>
      <c r="AH108" s="12"/>
      <c r="AI108" s="12"/>
      <c r="AJ108" s="12"/>
      <c r="AK108" s="12"/>
      <c r="AL108" s="12"/>
    </row>
    <row r="109" spans="30:38" ht="13.5">
      <c r="AD109" s="12"/>
      <c r="AE109" s="12"/>
      <c r="AF109" s="12"/>
      <c r="AG109" s="12"/>
      <c r="AH109" s="12"/>
      <c r="AI109" s="12"/>
      <c r="AJ109" s="12"/>
      <c r="AK109" s="12"/>
      <c r="AL109" s="12"/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2000-2001 USFA Point Standings
Senior &amp;A - Rolling Standings</oddHeader>
    <oddFooter>&amp;L&amp;"Arial,Bold"* Permanent Resident
# Junior&amp;"Arial,Regular"
Total = Best 2 plus Group II&amp;CPage &amp;P&amp;R&amp;"Arial,Bold"np = Did not earn points (including not competing)&amp;"Arial,Regular"
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Sapery</dc:creator>
  <cp:keywords/>
  <dc:description/>
  <cp:lastModifiedBy>US Fencing</cp:lastModifiedBy>
  <cp:lastPrinted>1999-03-08T14:23:43Z</cp:lastPrinted>
  <dcterms:created xsi:type="dcterms:W3CDTF">1998-12-05T11:59:09Z</dcterms:created>
  <dcterms:modified xsi:type="dcterms:W3CDTF">2000-08-04T17:02:26Z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