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732" activeTab="0"/>
  </bookViews>
  <sheets>
    <sheet name="Men's Epée" sheetId="1" r:id="rId1"/>
    <sheet name="Men's Foil" sheetId="2" r:id="rId2"/>
    <sheet name="Men's Saber" sheetId="3" r:id="rId3"/>
    <sheet name="Women's Epée" sheetId="4" r:id="rId4"/>
    <sheet name="Women's Foil" sheetId="5" r:id="rId5"/>
    <sheet name="Women's Saber" sheetId="6" r:id="rId6"/>
  </sheets>
  <externalReferences>
    <externalReference r:id="rId9"/>
  </externalReferences>
  <definedNames>
    <definedName name="JuniorCutoff">'[1]Point Tables'!$P$3</definedName>
    <definedName name="PointTable">'[1]Point Tables'!$A$4:$L$191</definedName>
    <definedName name="PointTableHeader">'[1]Point Tables'!$B$2:I$3</definedName>
    <definedName name="_xlnm.Print_Area" localSheetId="0">'Men''s Epée'!$A$4:$U$88</definedName>
    <definedName name="_xlnm.Print_Area" localSheetId="1">'Men''s Foil'!$A$4:$U$91</definedName>
    <definedName name="_xlnm.Print_Area" localSheetId="2">'Men''s Saber'!$A$4:$U$92</definedName>
    <definedName name="_xlnm.Print_Area" localSheetId="3">'Women''s Epée'!$A$4:$U$77</definedName>
    <definedName name="_xlnm.Print_Area" localSheetId="4">'Women''s Foil'!$A$4:$U$89</definedName>
    <definedName name="_xlnm.Print_Area" localSheetId="5">'Women''s Saber'!$A$4:$U$98</definedName>
    <definedName name="_xlnm.Print_Titles" localSheetId="0">'Men''s Epée'!$1:$1</definedName>
    <definedName name="_xlnm.Print_Titles" localSheetId="1">'Men''s Foil'!$1:$1</definedName>
    <definedName name="_xlnm.Print_Titles" localSheetId="2">'Men''s Saber'!$1:$1</definedName>
    <definedName name="_xlnm.Print_Titles" localSheetId="3">'Women''s Epée'!$1:$1</definedName>
    <definedName name="_xlnm.Print_Titles" localSheetId="4">'Women''s Foil'!$1:$1</definedName>
    <definedName name="_xlnm.Print_Titles" localSheetId="5">'Women''s Saber'!$1:$1</definedName>
    <definedName name="WUGStartCutoff">'[1]Point Tables'!$P$9</definedName>
    <definedName name="WUGStopCutoff">'[1]Point Tables'!$P$10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<sst xmlns="http://schemas.openxmlformats.org/spreadsheetml/2006/main" count="1794" uniqueCount="468">
  <si>
    <t>NAME</t>
  </si>
  <si>
    <t>BTH</t>
  </si>
  <si>
    <t>TOTAL</t>
  </si>
  <si>
    <t>GRP II</t>
  </si>
  <si>
    <t>Nov 98 OPN</t>
  </si>
  <si>
    <t>Other Group I Points</t>
  </si>
  <si>
    <t>Last Yr</t>
  </si>
  <si>
    <t>Z1</t>
  </si>
  <si>
    <t>Nov 98&lt;BR&gt;OPN</t>
  </si>
  <si>
    <t>Y</t>
  </si>
  <si>
    <t>Bloom, Tamir</t>
  </si>
  <si>
    <t>np</t>
  </si>
  <si>
    <t>O'Loughlin, Chris</t>
  </si>
  <si>
    <t>Tausig, Justin</t>
  </si>
  <si>
    <t>Kelsey, Weston</t>
  </si>
  <si>
    <t>Normile, Jon</t>
  </si>
  <si>
    <t>Atkins, Ben</t>
  </si>
  <si>
    <t>Rostal, Scott</t>
  </si>
  <si>
    <t>Rosenberg, David</t>
  </si>
  <si>
    <t>Demirchian, Gagik*</t>
  </si>
  <si>
    <t>Wormack, Anthony</t>
  </si>
  <si>
    <t>Dragonetti, Walter E</t>
  </si>
  <si>
    <t>Masin, George</t>
  </si>
  <si>
    <t>Hansen, Eric</t>
  </si>
  <si>
    <t>Cerutti, Franco*</t>
  </si>
  <si>
    <t>Hentea, Julian</t>
  </si>
  <si>
    <t>Thompson, Soren</t>
  </si>
  <si>
    <t>Greenhouse, Rashaan</t>
  </si>
  <si>
    <t>Stull, Rob</t>
  </si>
  <si>
    <t>Bonner III, Herman</t>
  </si>
  <si>
    <t>Suchorski, Robert *</t>
  </si>
  <si>
    <t>St. Francis, John Marie</t>
  </si>
  <si>
    <t>Feldschuh, Michael</t>
  </si>
  <si>
    <t>Blat, Robert</t>
  </si>
  <si>
    <t>Zucker, Noah</t>
  </si>
  <si>
    <t xml:space="preserve">Burke, Nathaniel </t>
  </si>
  <si>
    <t>Clarke, Scott</t>
  </si>
  <si>
    <t>Kahn, Jeremy</t>
  </si>
  <si>
    <t>Iliev, Velizar*</t>
  </si>
  <si>
    <t>Arenberg, Jeffrey</t>
  </si>
  <si>
    <t>Oshima, Marc</t>
  </si>
  <si>
    <t>Hoffman, Joe</t>
  </si>
  <si>
    <t>Castillo, Alejandro</t>
  </si>
  <si>
    <t>Chilen, Luke</t>
  </si>
  <si>
    <t>Lyons, Michael*</t>
  </si>
  <si>
    <t>Marx, Robert</t>
  </si>
  <si>
    <t>Tribbett, Eric</t>
  </si>
  <si>
    <t>Luvish, Greg Y</t>
  </si>
  <si>
    <t>Stone, Brian M</t>
  </si>
  <si>
    <t>Krause, Daniel</t>
  </si>
  <si>
    <t>Snider, Jeff H</t>
  </si>
  <si>
    <t>Aufrichtig, Michael</t>
  </si>
  <si>
    <t>McNamara, Scott A</t>
  </si>
  <si>
    <t>Gostigian, Michael</t>
  </si>
  <si>
    <t>Lafving, Brandon</t>
  </si>
  <si>
    <t>Katsoff, James D</t>
  </si>
  <si>
    <t>Garcia, Javier</t>
  </si>
  <si>
    <t>Gold, Roni</t>
  </si>
  <si>
    <t>Yaskevich, Eugene</t>
  </si>
  <si>
    <t>Chtchourakov, Yuri*</t>
  </si>
  <si>
    <t>Group I International Points</t>
  </si>
  <si>
    <t>Place</t>
  </si>
  <si>
    <t>Points</t>
  </si>
  <si>
    <t>Sr "A", Taiwan, TPE, 11/22/98 (SF=1.232)</t>
  </si>
  <si>
    <t>Sr "A", Sydney, AUS, 12/6/98 (SF=1.127)</t>
  </si>
  <si>
    <t>Sr "B", Livry-Gargan, FRA, 9/27/98 (SF=0.487)</t>
  </si>
  <si>
    <t>Group II Points</t>
  </si>
  <si>
    <t>Longenbach, Zaddick</t>
  </si>
  <si>
    <t>Bayer, Cliff</t>
  </si>
  <si>
    <t>Kellner, Dan</t>
  </si>
  <si>
    <t>Devine, Peter</t>
  </si>
  <si>
    <t>Dupree, Jedediah</t>
  </si>
  <si>
    <t>Lidow, David</t>
  </si>
  <si>
    <t>Chang, Timothy</t>
  </si>
  <si>
    <t>Cohen, David A</t>
  </si>
  <si>
    <t>Chang, Gregory</t>
  </si>
  <si>
    <t>Lu, Gang*</t>
  </si>
  <si>
    <t>Griffin, Ayo</t>
  </si>
  <si>
    <t>Gargiulo, Terrence</t>
  </si>
  <si>
    <t>Tiomkin, Jonathan C</t>
  </si>
  <si>
    <t>Rosen, Peter</t>
  </si>
  <si>
    <t>McGill, Donald J</t>
  </si>
  <si>
    <t>Brunner, Stanton</t>
  </si>
  <si>
    <t>Converse, Pat D</t>
  </si>
  <si>
    <t>Riffaterre, Jason</t>
  </si>
  <si>
    <t>Wood, Alex</t>
  </si>
  <si>
    <t>Gerberman, Steven</t>
  </si>
  <si>
    <t>Breden, Roland</t>
  </si>
  <si>
    <t>Cho, Michael H</t>
  </si>
  <si>
    <t>Bruckner, Raphael</t>
  </si>
  <si>
    <t>Cellini, Peter A</t>
  </si>
  <si>
    <t>Pavlovich, Robert</t>
  </si>
  <si>
    <t>Anderson, Robert</t>
  </si>
  <si>
    <t>Basaraba, Greg</t>
  </si>
  <si>
    <t>Fisher, Joseph</t>
  </si>
  <si>
    <t>Cohen, Yale</t>
  </si>
  <si>
    <t>Abdikulov, Bakhyt J*</t>
  </si>
  <si>
    <t>Pierre, Philippe P</t>
  </si>
  <si>
    <t>DesRoches, Chris</t>
  </si>
  <si>
    <t>Lukacs, Denes</t>
  </si>
  <si>
    <t>Breen, Jeffrey A</t>
  </si>
  <si>
    <t>Landel, Bertrand*</t>
  </si>
  <si>
    <t>Lutton, Thomas W</t>
  </si>
  <si>
    <t>Keckley-Stauffer, Joshua</t>
  </si>
  <si>
    <t>Douraghy, Jamie M</t>
  </si>
  <si>
    <t>Stifel, Andrew</t>
  </si>
  <si>
    <t>Milligan, Bruce C</t>
  </si>
  <si>
    <t>Nivelle, Alex B</t>
  </si>
  <si>
    <t>Snyder, Derek P</t>
  </si>
  <si>
    <t>Cameron, Matt W</t>
  </si>
  <si>
    <t>Carter, Jonathan H</t>
  </si>
  <si>
    <t>Manchen, Robert A</t>
  </si>
  <si>
    <t>Eriksen, Kevin S</t>
  </si>
  <si>
    <t>Sr. "B", Amsterdam, NED, 10/11/98 (SF=.042)</t>
  </si>
  <si>
    <t>Sr. Worlds, Chaux-de-Fonds, SWI, 10/7/98 (SF=2.000)</t>
  </si>
  <si>
    <t>Durkan, Patrick</t>
  </si>
  <si>
    <t>Spencer-El, Akhnaten</t>
  </si>
  <si>
    <t>Smart, Keeth</t>
  </si>
  <si>
    <t>Lasker, Terrence</t>
  </si>
  <si>
    <t>Raynaud, Herby</t>
  </si>
  <si>
    <t>Summers, Jeremy</t>
  </si>
  <si>
    <t>Maggio, Jonathan</t>
  </si>
  <si>
    <t>LaValle, David</t>
  </si>
  <si>
    <t>Clinton, Elliott</t>
  </si>
  <si>
    <t>Lee, Ivan J</t>
  </si>
  <si>
    <t>LaValle, Luke</t>
  </si>
  <si>
    <t>Summers, Timothy</t>
  </si>
  <si>
    <t>Cordero, Jerome</t>
  </si>
  <si>
    <t>Mormando, Steve</t>
  </si>
  <si>
    <t>Yilla, Ahmed K</t>
  </si>
  <si>
    <t>Wallen, James</t>
  </si>
  <si>
    <t>Rogers, Jason</t>
  </si>
  <si>
    <t>Fabricant, Matthew</t>
  </si>
  <si>
    <t>Phillips, Kim V</t>
  </si>
  <si>
    <t>Parker, G. Colin</t>
  </si>
  <si>
    <t>Early, E Keith</t>
  </si>
  <si>
    <t>Whitmer, Darrin</t>
  </si>
  <si>
    <t>Anthony, Donald</t>
  </si>
  <si>
    <t>Stuewe, Aaron</t>
  </si>
  <si>
    <t>Goldsmid, Aaron</t>
  </si>
  <si>
    <t>Bower, Brian P</t>
  </si>
  <si>
    <t>Washburn, Jess</t>
  </si>
  <si>
    <t>Weber, Alan E</t>
  </si>
  <si>
    <t>Berman, Thomas D</t>
  </si>
  <si>
    <t>Wardle, Michael F</t>
  </si>
  <si>
    <t>Friedman, Paul</t>
  </si>
  <si>
    <t>Trimble, Mario T</t>
  </si>
  <si>
    <t>Momtselidze, Mike*</t>
  </si>
  <si>
    <t>Zampieri, Joseph A</t>
  </si>
  <si>
    <t>Roselli, Paolo</t>
  </si>
  <si>
    <t>Kim, Paul</t>
  </si>
  <si>
    <t>Milgram, Daniel J</t>
  </si>
  <si>
    <t>Morehouse, Timothy F</t>
  </si>
  <si>
    <t>Zucker, Sasha E</t>
  </si>
  <si>
    <t>Crompton, Andre</t>
  </si>
  <si>
    <t>Toth, Istvan</t>
  </si>
  <si>
    <t>Coleman, Ehren H</t>
  </si>
  <si>
    <t>Bailey-Yavonditte, Daniel</t>
  </si>
  <si>
    <t>Thomson, Vernon R</t>
  </si>
  <si>
    <t>Palestis, Paul</t>
  </si>
  <si>
    <t>Loftin, Guy</t>
  </si>
  <si>
    <t>Faingold, Vladimir</t>
  </si>
  <si>
    <t>Guy, Dmitriy</t>
  </si>
  <si>
    <t>Romanski, Bob</t>
  </si>
  <si>
    <t>Sr. Worlds, Chaux-de-Fonds, SWI, 10/8/98 (SF=2.000)</t>
  </si>
  <si>
    <t>Le, Nhi Lan</t>
  </si>
  <si>
    <t>Cheris, Elaine</t>
  </si>
  <si>
    <t>exc</t>
  </si>
  <si>
    <t>Stevens, Arlene</t>
  </si>
  <si>
    <t>Burke, Jessica</t>
  </si>
  <si>
    <t>Miller, Margo</t>
  </si>
  <si>
    <t>Rudkin, Kate</t>
  </si>
  <si>
    <t>Orman, Sarah</t>
  </si>
  <si>
    <t>Leszko, Julia</t>
  </si>
  <si>
    <t>Tar, Marie-Sophie</t>
  </si>
  <si>
    <t>Shaahid, Sakinah N</t>
  </si>
  <si>
    <t>Ament, Andrea</t>
  </si>
  <si>
    <t>Fortune, Amy M</t>
  </si>
  <si>
    <t>Spilman, Elisabeth</t>
  </si>
  <si>
    <t>Campbell, Lindsay</t>
  </si>
  <si>
    <t>Porter, Karen</t>
  </si>
  <si>
    <t>Obenchain, Janel</t>
  </si>
  <si>
    <t>Tolley, Toby</t>
  </si>
  <si>
    <t>Carnick, Anna</t>
  </si>
  <si>
    <t>Hurme, Kristiina</t>
  </si>
  <si>
    <t>Eim, Stephanie</t>
  </si>
  <si>
    <t>Campi, Lisa</t>
  </si>
  <si>
    <t>Marx, Leslie M</t>
  </si>
  <si>
    <t>Walton, Kerry</t>
  </si>
  <si>
    <t>Marsh, Ann</t>
  </si>
  <si>
    <t>Chin, Meredith M</t>
  </si>
  <si>
    <t>James, Kamara*</t>
  </si>
  <si>
    <t>Rangi, Roopa</t>
  </si>
  <si>
    <t xml:space="preserve">Lee, Katherine </t>
  </si>
  <si>
    <t>Frye, Mary</t>
  </si>
  <si>
    <t>Lisagor, Jessica</t>
  </si>
  <si>
    <t>Foellmer, Kristin*</t>
  </si>
  <si>
    <t>Shelley, Elizabeth</t>
  </si>
  <si>
    <t>Gilker, Daisy D</t>
  </si>
  <si>
    <t>Marx, Suzanne</t>
  </si>
  <si>
    <t>Mustilli, Nicole</t>
  </si>
  <si>
    <t>Kedoin, Yvonne</t>
  </si>
  <si>
    <t>Mummery, Alexandra</t>
  </si>
  <si>
    <t>Korfanty, Ola*</t>
  </si>
  <si>
    <t>Orcutt, Teresa R</t>
  </si>
  <si>
    <t>Johnson, Raven</t>
  </si>
  <si>
    <t>Leighton, Eleanor T</t>
  </si>
  <si>
    <t>Park, Gaelyn</t>
  </si>
  <si>
    <t>Brodsky, Anya</t>
  </si>
  <si>
    <t>Kehoe, Rebecca</t>
  </si>
  <si>
    <t>Daley-Hurd, Dawn I</t>
  </si>
  <si>
    <t>Sr "A", Sydney, AUS, 12/6/98 (SF=0.985)</t>
  </si>
  <si>
    <t>Zimmermann, Felicia</t>
  </si>
  <si>
    <t>Smart, Erinn</t>
  </si>
  <si>
    <t>Zimmermann, Iris</t>
  </si>
  <si>
    <t>Martin, Tasha</t>
  </si>
  <si>
    <t>Jennings, Susan</t>
  </si>
  <si>
    <t>Jones, Melanie</t>
  </si>
  <si>
    <t>Cavan, Kathryn</t>
  </si>
  <si>
    <t>Smith, Julie</t>
  </si>
  <si>
    <t>Leahy, Jacqueline</t>
  </si>
  <si>
    <t>Luitjen, Cassidy</t>
  </si>
  <si>
    <t>Kenessey, Katalin*</t>
  </si>
  <si>
    <t>Bent, Cindy</t>
  </si>
  <si>
    <t>Martin, Margaret</t>
  </si>
  <si>
    <t xml:space="preserve">Thottam, Elizabeth </t>
  </si>
  <si>
    <t>Fielding-Segal, Stephanie</t>
  </si>
  <si>
    <t>Borresen, Karen</t>
  </si>
  <si>
    <t>Cox, Bethany</t>
  </si>
  <si>
    <t>Thompson, Metta</t>
  </si>
  <si>
    <t>Thompson, Hannah</t>
  </si>
  <si>
    <t>Ferguson, Diane F</t>
  </si>
  <si>
    <t>Szelle, Patricia</t>
  </si>
  <si>
    <t>Rostal, Mindy</t>
  </si>
  <si>
    <t>Batson, Alysa</t>
  </si>
  <si>
    <t>Selkirk, Zane</t>
  </si>
  <si>
    <t>Falcon, Janet</t>
  </si>
  <si>
    <t>Cox, Susan</t>
  </si>
  <si>
    <t>Horton, Laura A</t>
  </si>
  <si>
    <t>Brown, Myriah H</t>
  </si>
  <si>
    <t>Eggleston, Elizabeth</t>
  </si>
  <si>
    <t>Blount, Ellen M</t>
  </si>
  <si>
    <t>Florendo, Jessica S</t>
  </si>
  <si>
    <t>Breden, Senta</t>
  </si>
  <si>
    <t>Staudinger, Lauren F</t>
  </si>
  <si>
    <t>Gasparin, Orsolya *</t>
  </si>
  <si>
    <t>Stinetorf, Chloe</t>
  </si>
  <si>
    <t>Zagunis, Mariel</t>
  </si>
  <si>
    <t>Kirk, Angie M</t>
  </si>
  <si>
    <t>Beecher, Jaime</t>
  </si>
  <si>
    <t>Lindsay, Lavinia C</t>
  </si>
  <si>
    <t>De Ieso, Gina</t>
  </si>
  <si>
    <t>Ortiz, Keysa L</t>
  </si>
  <si>
    <t>DiPalo, Melissa A</t>
  </si>
  <si>
    <t>Sr. Worlds, Chaux-de-Fonds, SWI, 10/9/98 (SF=2.000)</t>
  </si>
  <si>
    <t>Williams, Kelly</t>
  </si>
  <si>
    <t xml:space="preserve">Becker, Christine </t>
  </si>
  <si>
    <t>Bartholomew, Sue</t>
  </si>
  <si>
    <t>Latham, Christine</t>
  </si>
  <si>
    <t>Mustilli, Marisa</t>
  </si>
  <si>
    <t>Purcell, Caroline M.</t>
  </si>
  <si>
    <t>Klinkov, Ariana</t>
  </si>
  <si>
    <t>Cox, Bethany A</t>
  </si>
  <si>
    <t>Smith, Chaz</t>
  </si>
  <si>
    <t>Goellner, Natasha</t>
  </si>
  <si>
    <t>Ferguson, Diane</t>
  </si>
  <si>
    <t>Taft, Leslie A.</t>
  </si>
  <si>
    <t>Dorren, Karen</t>
  </si>
  <si>
    <t>Feldman, Jill</t>
  </si>
  <si>
    <t>Cummins, Judith</t>
  </si>
  <si>
    <t>Chan, Brindisi</t>
  </si>
  <si>
    <t>Douville, Rebecca A</t>
  </si>
  <si>
    <t>Solomon, Sara G.</t>
  </si>
  <si>
    <t>James, Rosemary K</t>
  </si>
  <si>
    <t>Miller, Joy M</t>
  </si>
  <si>
    <t>Turner, Delia</t>
  </si>
  <si>
    <t>Marx, Leia E</t>
  </si>
  <si>
    <t>Conn, Julie L</t>
  </si>
  <si>
    <t>Schneiter, Brigitte H</t>
  </si>
  <si>
    <t>Findley, Chloe</t>
  </si>
  <si>
    <t>Hooper, Caitlin M</t>
  </si>
  <si>
    <t>Nally, Deseri D</t>
  </si>
  <si>
    <t>Gaillard, Amelia F</t>
  </si>
  <si>
    <t>Crane, Cindy S</t>
  </si>
  <si>
    <t>Jacobson, Sada M</t>
  </si>
  <si>
    <t>Deming, Clare L</t>
  </si>
  <si>
    <t>Belsito, Christine</t>
  </si>
  <si>
    <t>Steyer, Meredith J</t>
  </si>
  <si>
    <t>Kates, Megan E</t>
  </si>
  <si>
    <t>Crane, Christina</t>
  </si>
  <si>
    <t>Ferris, Cathleen A</t>
  </si>
  <si>
    <t>Fumal, Elizabeth</t>
  </si>
  <si>
    <t>Wade, Kristina A</t>
  </si>
  <si>
    <t>Kasprowicz, Aneta</t>
  </si>
  <si>
    <t>Milo, Destanie</t>
  </si>
  <si>
    <t>Dec 98 OPN</t>
  </si>
  <si>
    <t>Z</t>
  </si>
  <si>
    <t>Dec 98&lt;BR&gt;OPN</t>
  </si>
  <si>
    <t>Clawson, Brian C</t>
  </si>
  <si>
    <t>Baldwin, Seth K</t>
  </si>
  <si>
    <t>Gregory, James O</t>
  </si>
  <si>
    <t>Allen, Graham S</t>
  </si>
  <si>
    <t>Lobanenkov, Ilya V</t>
  </si>
  <si>
    <t>Ringwald, Kelly P</t>
  </si>
  <si>
    <t>Gelnaw, William H</t>
  </si>
  <si>
    <t>Bâby, Brendan</t>
  </si>
  <si>
    <t>Cox, Matthew A</t>
  </si>
  <si>
    <t>Perry III, Clint S</t>
  </si>
  <si>
    <t>Lara, Alfred</t>
  </si>
  <si>
    <t>Siebert, Kitzeln B</t>
  </si>
  <si>
    <t>Frank, Richard A</t>
  </si>
  <si>
    <t>Swiatek, Dawel</t>
  </si>
  <si>
    <t>Ernoehazy, John A</t>
  </si>
  <si>
    <t>Krul, Alexander*</t>
  </si>
  <si>
    <t>Isaacs, Joshua A*</t>
  </si>
  <si>
    <t>McClain, Sean</t>
  </si>
  <si>
    <t>Kaihatsu, Edward</t>
  </si>
  <si>
    <t>Urbain, Kevin M</t>
  </si>
  <si>
    <t>Jew-Lim, Jonathan</t>
  </si>
  <si>
    <t>Csonka, Paul J</t>
  </si>
  <si>
    <t>Catino, Matthew J</t>
  </si>
  <si>
    <t>Bruno, Randy M</t>
  </si>
  <si>
    <t>Haynes, Bryant J</t>
  </si>
  <si>
    <t>Lawrence, Maya A</t>
  </si>
  <si>
    <t>Wertz, Janet L</t>
  </si>
  <si>
    <t>Conley, Monica A</t>
  </si>
  <si>
    <t>Runyon, Cindy</t>
  </si>
  <si>
    <t>Totemeier, Ann M</t>
  </si>
  <si>
    <t>Decker, Katharine</t>
  </si>
  <si>
    <t>Eyre, Thyrza</t>
  </si>
  <si>
    <t>Bjonerud, Deborah T</t>
  </si>
  <si>
    <t>Toland, Jennifer R</t>
  </si>
  <si>
    <t>Mitzuk, Christine</t>
  </si>
  <si>
    <t>Leslie, Lisa M</t>
  </si>
  <si>
    <t>Joseph, Jennifer</t>
  </si>
  <si>
    <t>Sachs, Elif Z</t>
  </si>
  <si>
    <t>Lee, Tammy A</t>
  </si>
  <si>
    <t>Vega, Keeley</t>
  </si>
  <si>
    <t>Slater, Lisa A</t>
  </si>
  <si>
    <t>Alford, April C</t>
  </si>
  <si>
    <t>Oldham Cox, Jennifer K</t>
  </si>
  <si>
    <t>Nicolau, Doty</t>
  </si>
  <si>
    <t>Peck, Marisa J</t>
  </si>
  <si>
    <t>Strumillo, Jeanette M</t>
  </si>
  <si>
    <t>Bravin, Nick</t>
  </si>
  <si>
    <t>Nazarov, Aleksandr*</t>
  </si>
  <si>
    <t>Lenoir, Remi*</t>
  </si>
  <si>
    <t>Kappagoda, Manel H*</t>
  </si>
  <si>
    <t>Schindler, Sergey M*</t>
  </si>
  <si>
    <t>Hobstetter, Sarah</t>
  </si>
  <si>
    <t>Jacobson, Raelyn</t>
  </si>
  <si>
    <t>Macarow, Amy</t>
  </si>
  <si>
    <t>Boorstin, Adam</t>
  </si>
  <si>
    <t>Zagunis, Marten</t>
  </si>
  <si>
    <t>Jan 99 OPN</t>
  </si>
  <si>
    <t>Jan 99&lt;BR&gt;OPN</t>
  </si>
  <si>
    <t>Kasserman, Wyatt</t>
  </si>
  <si>
    <t>Morgenstern, Michael I</t>
  </si>
  <si>
    <t>Grant, Brian M</t>
  </si>
  <si>
    <t>Efstathiou, Evangelos</t>
  </si>
  <si>
    <t>Jacobson, Noah C</t>
  </si>
  <si>
    <t>Christie, Scott M</t>
  </si>
  <si>
    <t>Artiaco, Brian</t>
  </si>
  <si>
    <t>O'Neill, Austin H</t>
  </si>
  <si>
    <t>Blase, Elizabeth</t>
  </si>
  <si>
    <t>Paulina, Nicole L</t>
  </si>
  <si>
    <t>Baniszewski, Peggy A</t>
  </si>
  <si>
    <t>Masters, Lara</t>
  </si>
  <si>
    <t>Roell, Ashley E</t>
  </si>
  <si>
    <t>Mattern, Cody</t>
  </si>
  <si>
    <t>Solomon, Benjamin</t>
  </si>
  <si>
    <t>Sun, Hong Joo *</t>
  </si>
  <si>
    <t>Auriol, Stephane A</t>
  </si>
  <si>
    <t>Thliveris, Thomas A</t>
  </si>
  <si>
    <t>Diaz, Julio P</t>
  </si>
  <si>
    <t>Findlay, Douglas D</t>
  </si>
  <si>
    <t>Rich, Caitlin C</t>
  </si>
  <si>
    <t>Herold, Caroline L</t>
  </si>
  <si>
    <t>Schaffner, Michelle L</t>
  </si>
  <si>
    <t>Bosco, Marianne H</t>
  </si>
  <si>
    <t>Wangner, Lauren M</t>
  </si>
  <si>
    <t>Bensinger, Amy</t>
  </si>
  <si>
    <t>Stokes, Nick</t>
  </si>
  <si>
    <t>Etropolski, Mihail V*</t>
  </si>
  <si>
    <t>Magee, Andrew</t>
  </si>
  <si>
    <t>Mendel, Lucy R*</t>
  </si>
  <si>
    <t>McGalliard, Amanda</t>
  </si>
  <si>
    <t>Iagorashvili, Vakhtang*</t>
  </si>
  <si>
    <t>Cheng, Gerald C*</t>
  </si>
  <si>
    <t>Mohacsy, Viktor*</t>
  </si>
  <si>
    <t>Lang, Sabine*</t>
  </si>
  <si>
    <t>Dakova, Iana G *</t>
  </si>
  <si>
    <t>Roselli, Marta*</t>
  </si>
  <si>
    <t>Gordon, Judit*</t>
  </si>
  <si>
    <t>Douville, David</t>
  </si>
  <si>
    <t>Brosnan, Heather J*</t>
  </si>
  <si>
    <t>Walsh, Sara E</t>
  </si>
  <si>
    <t>Maurin, Mike R</t>
  </si>
  <si>
    <t>Gaither, James L</t>
  </si>
  <si>
    <t>Monahan, Timothy F</t>
  </si>
  <si>
    <t>Sr. "A", Budapest, HUN, 1/17/99 (SF=2.000)</t>
  </si>
  <si>
    <t>Sr. "A", Dagenham, GBR, 1/24/99 (SF=1.633)</t>
  </si>
  <si>
    <t>Sr. "A", Foggia, ITA, 1/31/99 (SF=1.5)</t>
  </si>
  <si>
    <t>Sr. "A", Locarno, SUI, 1/24/99 (SF=1.916)</t>
  </si>
  <si>
    <t>Sr "A", Bratislava, SVQ, 2/7/99 (SF=1.974)</t>
  </si>
  <si>
    <t>Sr. "A", Orleans, FRA, 2/14/99 (SF=1.5)</t>
  </si>
  <si>
    <t>Sr. "A", Turin, ITA, 2/13/99 (SF=2.000)</t>
  </si>
  <si>
    <t>Viviani, Jan</t>
  </si>
  <si>
    <t>Sr. "A", La Coruña, ESP, 2/21/99 (SF=2.000)</t>
  </si>
  <si>
    <t>99 CANADA</t>
  </si>
  <si>
    <t>X</t>
  </si>
  <si>
    <t>99&lt;BR&gt;CANADA</t>
  </si>
  <si>
    <t>Yen, Stanley</t>
  </si>
  <si>
    <t>White, Marcus</t>
  </si>
  <si>
    <t>Andrew, Rachel</t>
  </si>
  <si>
    <t>Linton, Kimberly B</t>
  </si>
  <si>
    <t>Hicks, Colleen</t>
  </si>
  <si>
    <t>Mulholland, Mark</t>
  </si>
  <si>
    <t>Miloslavsky, Eli</t>
  </si>
  <si>
    <t>Awolusi, Ayodeji</t>
  </si>
  <si>
    <t>French, Timothy L</t>
  </si>
  <si>
    <t>Sinkin, Gabriel M</t>
  </si>
  <si>
    <t>Bradford, Deon</t>
  </si>
  <si>
    <t>Sr. "A", Seoul, KOR, 2/27/99 (SF=2.000)</t>
  </si>
  <si>
    <t>Sr. "A", Bonn, GER, 2/28/99 (SF=2.000)</t>
  </si>
  <si>
    <t>Sr "A", Glasgow, GBR, 3/7/99 (SF=1.607)</t>
  </si>
  <si>
    <t>Purcell, Caroline</t>
  </si>
  <si>
    <t>Sr. "A", Budapest, HUN, 3/7/99 (SF=1.5)</t>
  </si>
  <si>
    <t>Sr. "A", Venice, ITA, 3/13/99 (SF=2.000)</t>
  </si>
  <si>
    <t>Sr. "A", Boston, 3/21/99 (SF=1.5)</t>
  </si>
  <si>
    <t>Brosnan, Heather</t>
  </si>
  <si>
    <t>Douville, Rebecca</t>
  </si>
  <si>
    <t>Hooper, Caitlin</t>
  </si>
  <si>
    <t>Kates, Megan</t>
  </si>
  <si>
    <t>Nally, Deseri</t>
  </si>
  <si>
    <t>Sr. "A", Boston, 3/21/99 (SF=2.000)</t>
  </si>
  <si>
    <t>Linton, Gary</t>
  </si>
  <si>
    <t>Sr. "A", Nanking, CHN, 3/7/99 (SF=0.909)</t>
  </si>
  <si>
    <t>Sr "A", Montreal, CAN, 3/27/99 (SF=1.152)</t>
  </si>
  <si>
    <t>99 DIV I</t>
  </si>
  <si>
    <t>99&lt;BR&gt;DV1</t>
  </si>
  <si>
    <t>Banks, Michael</t>
  </si>
  <si>
    <t>Bednarski, Andrzej</t>
  </si>
  <si>
    <t>Sr. "A", Nancy, FRA, 4/10/99 (SF=2.000)</t>
  </si>
  <si>
    <t>Sr. "A", Warsaw, POL, 4/9/99 (SF=2.000)</t>
  </si>
  <si>
    <t>Sr. "A", Paris, FRA, 5/8/99 (SF=2.000)</t>
  </si>
  <si>
    <t>Lyons, Michael</t>
  </si>
  <si>
    <t>Sr "B", Pecs, HUN, 4/26/99 (SF=0.344)</t>
  </si>
  <si>
    <t>Sr "A", Ipswich, GBR, 4/24/99 (SF=1.274)</t>
  </si>
  <si>
    <t>Sr. "A", Abano Terme, ITA, 5/29/99 (SF=2.000)</t>
  </si>
  <si>
    <t>Sr. "A", Nagykanizsa, HUN, 5/16/99 (SF=1.5)</t>
  </si>
  <si>
    <t>Sr "A", Buenos Aires, ARG, 5/9/99 (SF=1.722)</t>
  </si>
  <si>
    <t>Sr "A", Legnano, ITA, 5/16/99 (SF=2.000)</t>
  </si>
  <si>
    <t>Sr. "A", Koblenz, GER, 4/18/99 (SF=1.5)</t>
  </si>
  <si>
    <t>Sr. "A", Rochester, 6/5/99 (SF=2.000)</t>
  </si>
  <si>
    <t>Sr "A", Buenos Aires, ARG, 5/23/99 (SF=1.245)</t>
  </si>
  <si>
    <t>Sr "A", Innsbruck, AUT, 5/23/99 (SF=2.000)</t>
  </si>
  <si>
    <t>Sr. "A", Espinho, POR, 5/23/99 (SF=2.000)</t>
  </si>
  <si>
    <t>Sr. "A", Tauberbischofsheim, GER, 6/6/99 (SF=1.5)</t>
  </si>
  <si>
    <t>Sr. "A", Bucharest, ROM, 6/12/99 (SF=2.000)</t>
  </si>
  <si>
    <t>Sr. "A", Havana, CUB, 6/19/99 (SF=1.5)</t>
  </si>
  <si>
    <t>Sr. "A", Havana, CUB, 6/20/99 (SF=2.000)</t>
  </si>
  <si>
    <t>Sr "A", Havana, CUB, 6/20/99 (SF=1.279)</t>
  </si>
  <si>
    <t>Sr. "A", Valencia, VEN, 6/13/99 (SF=1.516)</t>
  </si>
  <si>
    <t>Tiomkin, Jonathan</t>
  </si>
  <si>
    <t>Sr "A", Havana, CUB, 6/20/99 (SF=2.000)</t>
  </si>
  <si>
    <t>Sr "A", Legnano, ITA, 5/22/99 (SF=2.000)</t>
  </si>
  <si>
    <t>Sr "A", Havana, CUB, 6/18/99 (SF=2.000)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</si>
</sst>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"/>
    <numFmt numFmtId="166" formatCode=".000"/>
    <numFmt numFmtId="167" formatCode="m/d/yyyy"/>
  </numFmts>
  <fonts count="7">
    <font>
      <sz val="10"/>
      <name val="Arial"/>
      <family val="0"/>
    </font>
    <font>
      <sz val="8"/>
      <name val="Tahoma"/>
      <family val="2"/>
    </font>
    <font>
      <sz val="10"/>
      <name val="Arial Narrow"/>
      <family val="2"/>
    </font>
    <font>
      <sz val="10"/>
      <name val="Courier New"/>
      <family val="3"/>
    </font>
    <font>
      <b/>
      <u val="single"/>
      <sz val="10"/>
      <name val="Arial"/>
      <family val="2"/>
    </font>
    <font>
      <u val="single"/>
      <sz val="10"/>
      <name val="Arial Narrow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Continuous" vertical="top"/>
    </xf>
    <xf numFmtId="0" fontId="0" fillId="0" borderId="2" xfId="0" applyBorder="1" applyAlignment="1">
      <alignment horizontal="centerContinuous" vertical="top"/>
    </xf>
    <xf numFmtId="0" fontId="2" fillId="0" borderId="2" xfId="0" applyFont="1" applyBorder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0" fillId="0" borderId="0" xfId="0" applyFont="1" applyAlignment="1">
      <alignment vertical="top"/>
    </xf>
    <xf numFmtId="0" fontId="2" fillId="0" borderId="1" xfId="0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 quotePrefix="1">
      <alignment horizontal="centerContinuous"/>
    </xf>
    <xf numFmtId="166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5" fontId="2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4.140625" style="18" customWidth="1"/>
    <col min="5" max="5" width="8.00390625" style="18" customWidth="1"/>
    <col min="6" max="7" width="5.7109375" style="19" customWidth="1"/>
    <col min="8" max="8" width="4.7109375" style="19" customWidth="1"/>
    <col min="9" max="9" width="4.7109375" style="28" customWidth="1"/>
    <col min="10" max="10" width="4.7109375" style="19" customWidth="1"/>
    <col min="11" max="17" width="4.7109375" style="28" customWidth="1"/>
    <col min="18" max="21" width="4.7109375" style="29" customWidth="1"/>
    <col min="22" max="22" width="9.140625" style="25" customWidth="1"/>
    <col min="23" max="42" width="9.140625" style="25" hidden="1" customWidth="1"/>
    <col min="43" max="16384" width="9.140625" style="25" customWidth="1"/>
  </cols>
  <sheetData>
    <row r="1" spans="1:21" s="8" customFormat="1" ht="12.75" customHeight="1">
      <c r="A1" s="1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4</v>
      </c>
      <c r="I1" s="6"/>
      <c r="J1" s="4" t="s">
        <v>295</v>
      </c>
      <c r="K1" s="6"/>
      <c r="L1" s="4" t="s">
        <v>354</v>
      </c>
      <c r="M1" s="6"/>
      <c r="N1" s="4" t="s">
        <v>409</v>
      </c>
      <c r="O1" s="6"/>
      <c r="P1" s="4" t="s">
        <v>439</v>
      </c>
      <c r="Q1" s="6"/>
      <c r="R1" s="7" t="s">
        <v>5</v>
      </c>
      <c r="S1" s="7"/>
      <c r="T1" s="7"/>
      <c r="U1" s="6"/>
    </row>
    <row r="2" spans="1:33" s="8" customFormat="1" ht="18.75" customHeight="1">
      <c r="A2" s="1"/>
      <c r="B2" s="1"/>
      <c r="C2" s="2"/>
      <c r="D2" s="2"/>
      <c r="E2" s="3"/>
      <c r="F2" s="4"/>
      <c r="G2" s="9" t="s">
        <v>6</v>
      </c>
      <c r="H2" s="4" t="s">
        <v>7</v>
      </c>
      <c r="I2" s="6" t="s">
        <v>8</v>
      </c>
      <c r="J2" s="4" t="s">
        <v>296</v>
      </c>
      <c r="K2" s="6" t="s">
        <v>297</v>
      </c>
      <c r="L2" s="4" t="s">
        <v>296</v>
      </c>
      <c r="M2" s="6" t="s">
        <v>355</v>
      </c>
      <c r="N2" s="4" t="s">
        <v>410</v>
      </c>
      <c r="O2" s="6" t="s">
        <v>411</v>
      </c>
      <c r="P2" s="4" t="s">
        <v>9</v>
      </c>
      <c r="Q2" s="6" t="s">
        <v>440</v>
      </c>
      <c r="R2" s="4" t="s">
        <v>5</v>
      </c>
      <c r="S2" s="7"/>
      <c r="T2" s="10"/>
      <c r="U2" s="11"/>
      <c r="AG2" s="12"/>
    </row>
    <row r="3" spans="1:27" s="8" customFormat="1" ht="11.25" customHeight="1" hidden="1">
      <c r="A3" s="1">
        <v>1</v>
      </c>
      <c r="B3" s="1"/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12</v>
      </c>
      <c r="J3" s="14">
        <f>COLUMN()</f>
        <v>10</v>
      </c>
      <c r="K3" s="15">
        <f>HLOOKUP(J2,PointTableHeader,2,FALSE)</f>
        <v>11</v>
      </c>
      <c r="L3" s="14">
        <f>COLUMN()</f>
        <v>12</v>
      </c>
      <c r="M3" s="15">
        <f>HLOOKUP(L2,PointTableHeader,2,FALSE)</f>
        <v>11</v>
      </c>
      <c r="N3" s="14">
        <f>COLUMN()</f>
        <v>14</v>
      </c>
      <c r="O3" s="15">
        <f>HLOOKUP(N2,PointTableHeader,2,FALSE)</f>
        <v>9</v>
      </c>
      <c r="P3" s="14">
        <f>COLUMN()</f>
        <v>16</v>
      </c>
      <c r="Q3" s="15">
        <f>HLOOKUP(P2,PointTableHeader,2,FALSE)</f>
        <v>10</v>
      </c>
      <c r="R3" s="14">
        <f>COLUMN()</f>
        <v>18</v>
      </c>
      <c r="S3" s="3"/>
      <c r="T3" s="7"/>
      <c r="U3" s="6"/>
      <c r="W3" s="8" t="b">
        <v>1</v>
      </c>
      <c r="X3" s="8" t="b">
        <v>1</v>
      </c>
      <c r="Y3" s="8" t="b">
        <v>1</v>
      </c>
      <c r="Z3" s="8" t="b">
        <v>1</v>
      </c>
      <c r="AA3" s="8" t="b">
        <v>1</v>
      </c>
    </row>
    <row r="4" spans="1:42" ht="13.5">
      <c r="A4" s="16" t="str">
        <f aca="true" t="shared" si="0" ref="A4:A74">IF(E4=0,"",IF(E4=E3,A3,ROW()-3&amp;IF(E4=E5,"T","")))</f>
        <v>1</v>
      </c>
      <c r="B4" s="16" t="str">
        <f aca="true" t="shared" si="1" ref="B4:B35">TRIM(IF(D4&gt;=JuniorCutoff,"#","")&amp;IF(ISERROR(FIND("*",C4))," "&amp;IF(AND(D4&gt;=WUGStartCutoff,D4&lt;=WUGStopCutoff),"^",""),""))</f>
        <v>^</v>
      </c>
      <c r="C4" s="17" t="s">
        <v>10</v>
      </c>
      <c r="D4" s="18">
        <v>71</v>
      </c>
      <c r="E4" s="19">
        <f aca="true" t="shared" si="2" ref="E4:E35">ROUND(F4+IF($A$3=1,G4,0)+LARGE($W4:$AE4,1)+LARGE($W4:$AE4,2)+LARGE($W4:$AE4,3),0)</f>
        <v>4819</v>
      </c>
      <c r="F4" s="20">
        <v>2819.12</v>
      </c>
      <c r="G4" s="21"/>
      <c r="H4" s="21" t="s">
        <v>11</v>
      </c>
      <c r="I4" s="22">
        <f aca="true" t="shared" si="3" ref="I4:I35">IF(OR($A$3=1,$W$3=TRUE),IF(OR(H4&gt;=49,ISNUMBER(H4)=FALSE),0,VLOOKUP(H4,PointTable,I$3,TRUE)),0)</f>
        <v>0</v>
      </c>
      <c r="J4" s="21" t="s">
        <v>11</v>
      </c>
      <c r="K4" s="22">
        <f aca="true" t="shared" si="4" ref="K4:K35">IF(OR($A$3=1,$X$3=TRUE),IF(OR(J4&gt;=49,ISNUMBER(J4)=FALSE),0,VLOOKUP(J4,PointTable,K$3,TRUE)),0)</f>
        <v>0</v>
      </c>
      <c r="L4" s="21" t="s">
        <v>11</v>
      </c>
      <c r="M4" s="22">
        <f aca="true" t="shared" si="5" ref="M4:M35">IF(OR($A$3=1,$Y$3=TRUE),IF(OR(L4&gt;=49,ISNUMBER(L4)=FALSE),0,VLOOKUP(L4,PointTable,M$3,TRUE)),0)</f>
        <v>0</v>
      </c>
      <c r="N4" s="21">
        <v>1</v>
      </c>
      <c r="O4" s="22">
        <f aca="true" t="shared" si="6" ref="O4:O35">IF(OR($A$3=1,$Z$3=TRUE),IF(OR(N4&gt;=49,ISNUMBER(N4)=FALSE),0,VLOOKUP(N4,PointTable,O$3,TRUE)),0)</f>
        <v>1000</v>
      </c>
      <c r="P4" s="21">
        <v>1</v>
      </c>
      <c r="Q4" s="22">
        <f aca="true" t="shared" si="7" ref="Q4:Q35">IF(OR($A$3=1,$AA$3=TRUE),IF(OR(P4&gt;=49,ISNUMBER(P4)=FALSE),0,VLOOKUP(P4,PointTable,Q$3,TRUE)),0)</f>
        <v>1000</v>
      </c>
      <c r="R4" s="23"/>
      <c r="S4" s="23"/>
      <c r="T4" s="23"/>
      <c r="U4" s="24"/>
      <c r="W4" s="25">
        <f>I4</f>
        <v>0</v>
      </c>
      <c r="X4" s="25">
        <f aca="true" t="shared" si="8" ref="X4:X34">K4</f>
        <v>0</v>
      </c>
      <c r="Y4" s="25">
        <f aca="true" t="shared" si="9" ref="Y4:Y34">M4</f>
        <v>0</v>
      </c>
      <c r="Z4" s="25">
        <f aca="true" t="shared" si="10" ref="Z4:Z34">O4</f>
        <v>1000</v>
      </c>
      <c r="AA4" s="25">
        <f aca="true" t="shared" si="11" ref="AA4:AA34">Q4</f>
        <v>1000</v>
      </c>
      <c r="AB4" s="25">
        <f aca="true" t="shared" si="12" ref="AB4:AE34">IF(OR($A$3=1,R4&gt;0),ABS(R4),0)</f>
        <v>0</v>
      </c>
      <c r="AC4" s="25">
        <f t="shared" si="12"/>
        <v>0</v>
      </c>
      <c r="AD4" s="25">
        <f t="shared" si="12"/>
        <v>0</v>
      </c>
      <c r="AE4" s="25">
        <f>IF(OR($A$3=1,U4&gt;0),ABS(U4),0)</f>
        <v>0</v>
      </c>
      <c r="AG4" s="12">
        <f>IF('Men''s Epée'!$W$3=TRUE,I4,0)</f>
        <v>0</v>
      </c>
      <c r="AH4" s="12">
        <f>IF('Men''s Epée'!$X$3=TRUE,K4,0)</f>
        <v>0</v>
      </c>
      <c r="AI4" s="12">
        <f>IF('Men''s Epée'!$Y$3=TRUE,M4,0)</f>
        <v>0</v>
      </c>
      <c r="AJ4" s="12">
        <f>IF('Men''s Epée'!$Z$3=TRUE,O4,0)</f>
        <v>1000</v>
      </c>
      <c r="AK4" s="12">
        <f>IF('Men''s Epée'!$AA$3=TRUE,Q4,0)</f>
        <v>1000</v>
      </c>
      <c r="AL4" s="26">
        <f>MAX(R4,0)</f>
        <v>0</v>
      </c>
      <c r="AM4" s="26">
        <f>MAX(S4,0)</f>
        <v>0</v>
      </c>
      <c r="AN4" s="26">
        <f>MAX(T4,0)</f>
        <v>0</v>
      </c>
      <c r="AO4" s="26">
        <f>MAX(U4,0)</f>
        <v>0</v>
      </c>
      <c r="AP4" s="12">
        <f>LARGE(AG4:AO4,1)+LARGE(AG4:AO4,2)+LARGE(AG4:AO4,3)+F4</f>
        <v>4819.12</v>
      </c>
    </row>
    <row r="5" spans="1:42" ht="13.5">
      <c r="A5" s="16" t="str">
        <f t="shared" si="0"/>
        <v>2</v>
      </c>
      <c r="B5" s="16">
        <f t="shared" si="1"/>
      </c>
      <c r="C5" s="17" t="s">
        <v>13</v>
      </c>
      <c r="D5" s="18">
        <v>70</v>
      </c>
      <c r="E5" s="19">
        <f t="shared" si="2"/>
        <v>4370</v>
      </c>
      <c r="F5" s="20">
        <v>1995.26</v>
      </c>
      <c r="G5" s="21"/>
      <c r="H5" s="21">
        <v>10</v>
      </c>
      <c r="I5" s="22">
        <f t="shared" si="3"/>
        <v>600</v>
      </c>
      <c r="J5" s="21">
        <v>21</v>
      </c>
      <c r="K5" s="22">
        <f t="shared" si="4"/>
        <v>395</v>
      </c>
      <c r="L5" s="21">
        <v>2</v>
      </c>
      <c r="M5" s="22">
        <f t="shared" si="5"/>
        <v>925</v>
      </c>
      <c r="N5" s="21">
        <v>12</v>
      </c>
      <c r="O5" s="22">
        <f t="shared" si="6"/>
        <v>520</v>
      </c>
      <c r="P5" s="21">
        <v>3</v>
      </c>
      <c r="Q5" s="22">
        <f t="shared" si="7"/>
        <v>850</v>
      </c>
      <c r="R5" s="23">
        <v>-165.58</v>
      </c>
      <c r="S5" s="23">
        <v>315.56</v>
      </c>
      <c r="T5" s="23"/>
      <c r="U5" s="24"/>
      <c r="W5" s="25">
        <f aca="true" t="shared" si="13" ref="W5:W35">I5</f>
        <v>600</v>
      </c>
      <c r="X5" s="25">
        <f t="shared" si="8"/>
        <v>395</v>
      </c>
      <c r="Y5" s="25">
        <f t="shared" si="9"/>
        <v>925</v>
      </c>
      <c r="Z5" s="25">
        <f t="shared" si="10"/>
        <v>520</v>
      </c>
      <c r="AA5" s="25">
        <f t="shared" si="11"/>
        <v>850</v>
      </c>
      <c r="AB5" s="25">
        <f t="shared" si="12"/>
        <v>165.58</v>
      </c>
      <c r="AC5" s="25">
        <f t="shared" si="12"/>
        <v>315.56</v>
      </c>
      <c r="AD5" s="25">
        <f t="shared" si="12"/>
        <v>0</v>
      </c>
      <c r="AE5" s="25">
        <f t="shared" si="12"/>
        <v>0</v>
      </c>
      <c r="AG5" s="12">
        <f>IF('Men''s Epée'!$W$3=TRUE,I5,0)</f>
        <v>600</v>
      </c>
      <c r="AH5" s="12">
        <f>IF('Men''s Epée'!$X$3=TRUE,K5,0)</f>
        <v>395</v>
      </c>
      <c r="AI5" s="12">
        <f>IF('Men''s Epée'!$Y$3=TRUE,M5,0)</f>
        <v>925</v>
      </c>
      <c r="AJ5" s="12">
        <f>IF('Men''s Epée'!$Z$3=TRUE,O5,0)</f>
        <v>520</v>
      </c>
      <c r="AK5" s="12">
        <f>IF('Men''s Epée'!$AA$3=TRUE,Q5,0)</f>
        <v>850</v>
      </c>
      <c r="AL5" s="26">
        <f aca="true" t="shared" si="14" ref="AL5:AO35">MAX(R5,0)</f>
        <v>0</v>
      </c>
      <c r="AM5" s="26">
        <f t="shared" si="14"/>
        <v>315.56</v>
      </c>
      <c r="AN5" s="26">
        <f t="shared" si="14"/>
        <v>0</v>
      </c>
      <c r="AO5" s="26">
        <f t="shared" si="14"/>
        <v>0</v>
      </c>
      <c r="AP5" s="12">
        <f aca="true" t="shared" si="15" ref="AP5:AP35">LARGE(AG5:AO5,1)+LARGE(AG5:AO5,2)+LARGE(AG5:AO5,3)+F5</f>
        <v>4370.26</v>
      </c>
    </row>
    <row r="6" spans="1:42" ht="13.5">
      <c r="A6" s="16" t="str">
        <f t="shared" si="0"/>
        <v>3</v>
      </c>
      <c r="B6" s="16">
        <f t="shared" si="1"/>
      </c>
      <c r="C6" s="17" t="s">
        <v>15</v>
      </c>
      <c r="D6" s="18">
        <v>67</v>
      </c>
      <c r="E6" s="19">
        <f t="shared" si="2"/>
        <v>3494</v>
      </c>
      <c r="F6" s="20">
        <v>979.2</v>
      </c>
      <c r="G6" s="21"/>
      <c r="H6" s="21">
        <v>5</v>
      </c>
      <c r="I6" s="22">
        <f t="shared" si="3"/>
        <v>755</v>
      </c>
      <c r="J6" s="21">
        <v>3</v>
      </c>
      <c r="K6" s="22">
        <f t="shared" si="4"/>
        <v>840</v>
      </c>
      <c r="L6" s="21">
        <v>6</v>
      </c>
      <c r="M6" s="22">
        <f t="shared" si="5"/>
        <v>735</v>
      </c>
      <c r="N6" s="21" t="s">
        <v>11</v>
      </c>
      <c r="O6" s="22">
        <f t="shared" si="6"/>
        <v>0</v>
      </c>
      <c r="P6" s="21">
        <v>2</v>
      </c>
      <c r="Q6" s="22">
        <f t="shared" si="7"/>
        <v>920</v>
      </c>
      <c r="R6" s="23">
        <v>533.82</v>
      </c>
      <c r="S6" s="23"/>
      <c r="T6" s="23"/>
      <c r="U6" s="24"/>
      <c r="W6" s="25">
        <f t="shared" si="13"/>
        <v>755</v>
      </c>
      <c r="X6" s="25">
        <f t="shared" si="8"/>
        <v>840</v>
      </c>
      <c r="Y6" s="25">
        <f t="shared" si="9"/>
        <v>735</v>
      </c>
      <c r="Z6" s="25">
        <f t="shared" si="10"/>
        <v>0</v>
      </c>
      <c r="AA6" s="25">
        <f t="shared" si="11"/>
        <v>920</v>
      </c>
      <c r="AB6" s="25">
        <f t="shared" si="12"/>
        <v>533.82</v>
      </c>
      <c r="AC6" s="25">
        <f t="shared" si="12"/>
        <v>0</v>
      </c>
      <c r="AD6" s="25">
        <f t="shared" si="12"/>
        <v>0</v>
      </c>
      <c r="AE6" s="25">
        <f t="shared" si="12"/>
        <v>0</v>
      </c>
      <c r="AG6" s="12">
        <f>IF('Men''s Epée'!$W$3=TRUE,I6,0)</f>
        <v>755</v>
      </c>
      <c r="AH6" s="12">
        <f>IF('Men''s Epée'!$X$3=TRUE,K6,0)</f>
        <v>840</v>
      </c>
      <c r="AI6" s="12">
        <f>IF('Men''s Epée'!$Y$3=TRUE,M6,0)</f>
        <v>735</v>
      </c>
      <c r="AJ6" s="12">
        <f>IF('Men''s Epée'!$Z$3=TRUE,O6,0)</f>
        <v>0</v>
      </c>
      <c r="AK6" s="12">
        <f>IF('Men''s Epée'!$AA$3=TRUE,Q6,0)</f>
        <v>920</v>
      </c>
      <c r="AL6" s="26">
        <f t="shared" si="14"/>
        <v>533.82</v>
      </c>
      <c r="AM6" s="26">
        <f t="shared" si="14"/>
        <v>0</v>
      </c>
      <c r="AN6" s="26">
        <f t="shared" si="14"/>
        <v>0</v>
      </c>
      <c r="AO6" s="26">
        <f t="shared" si="14"/>
        <v>0</v>
      </c>
      <c r="AP6" s="12">
        <f t="shared" si="15"/>
        <v>3494.2</v>
      </c>
    </row>
    <row r="7" spans="1:42" ht="13.5">
      <c r="A7" s="16" t="str">
        <f t="shared" si="0"/>
        <v>4</v>
      </c>
      <c r="B7" s="16">
        <f t="shared" si="1"/>
      </c>
      <c r="C7" s="17" t="s">
        <v>12</v>
      </c>
      <c r="D7" s="18">
        <v>67</v>
      </c>
      <c r="E7" s="19">
        <f t="shared" si="2"/>
        <v>2640</v>
      </c>
      <c r="F7" s="20"/>
      <c r="G7" s="21"/>
      <c r="H7" s="21">
        <v>1</v>
      </c>
      <c r="I7" s="22">
        <f t="shared" si="3"/>
        <v>1000</v>
      </c>
      <c r="J7" s="21">
        <v>2</v>
      </c>
      <c r="K7" s="22">
        <f t="shared" si="4"/>
        <v>925</v>
      </c>
      <c r="L7" s="21">
        <v>7</v>
      </c>
      <c r="M7" s="22">
        <f t="shared" si="5"/>
        <v>715</v>
      </c>
      <c r="N7" s="21" t="s">
        <v>11</v>
      </c>
      <c r="O7" s="22">
        <f t="shared" si="6"/>
        <v>0</v>
      </c>
      <c r="P7" s="21">
        <v>32</v>
      </c>
      <c r="Q7" s="22">
        <f t="shared" si="7"/>
        <v>275</v>
      </c>
      <c r="R7" s="23"/>
      <c r="S7" s="23"/>
      <c r="T7" s="23"/>
      <c r="U7" s="24"/>
      <c r="W7" s="25">
        <f t="shared" si="13"/>
        <v>1000</v>
      </c>
      <c r="X7" s="25">
        <f t="shared" si="8"/>
        <v>925</v>
      </c>
      <c r="Y7" s="25">
        <f t="shared" si="9"/>
        <v>715</v>
      </c>
      <c r="Z7" s="25">
        <f t="shared" si="10"/>
        <v>0</v>
      </c>
      <c r="AA7" s="25">
        <f t="shared" si="11"/>
        <v>275</v>
      </c>
      <c r="AB7" s="25">
        <f t="shared" si="12"/>
        <v>0</v>
      </c>
      <c r="AC7" s="25">
        <f t="shared" si="12"/>
        <v>0</v>
      </c>
      <c r="AD7" s="25">
        <f t="shared" si="12"/>
        <v>0</v>
      </c>
      <c r="AE7" s="25">
        <f t="shared" si="12"/>
        <v>0</v>
      </c>
      <c r="AG7" s="12">
        <f>IF('Men''s Epée'!$W$3=TRUE,I7,0)</f>
        <v>1000</v>
      </c>
      <c r="AH7" s="12">
        <f>IF('Men''s Epée'!$X$3=TRUE,K7,0)</f>
        <v>925</v>
      </c>
      <c r="AI7" s="12">
        <f>IF('Men''s Epée'!$Y$3=TRUE,M7,0)</f>
        <v>715</v>
      </c>
      <c r="AJ7" s="12">
        <f>IF('Men''s Epée'!$Z$3=TRUE,O7,0)</f>
        <v>0</v>
      </c>
      <c r="AK7" s="12">
        <f>IF('Men''s Epée'!$AA$3=TRUE,Q7,0)</f>
        <v>275</v>
      </c>
      <c r="AL7" s="26">
        <f t="shared" si="14"/>
        <v>0</v>
      </c>
      <c r="AM7" s="26">
        <f t="shared" si="14"/>
        <v>0</v>
      </c>
      <c r="AN7" s="26">
        <f t="shared" si="14"/>
        <v>0</v>
      </c>
      <c r="AO7" s="26">
        <f t="shared" si="14"/>
        <v>0</v>
      </c>
      <c r="AP7" s="12">
        <f t="shared" si="15"/>
        <v>2640</v>
      </c>
    </row>
    <row r="8" spans="1:42" ht="13.5">
      <c r="A8" s="16" t="str">
        <f t="shared" si="0"/>
        <v>5</v>
      </c>
      <c r="B8" s="16">
        <f t="shared" si="1"/>
      </c>
      <c r="C8" s="17" t="s">
        <v>28</v>
      </c>
      <c r="D8" s="18">
        <v>68</v>
      </c>
      <c r="E8" s="19">
        <f t="shared" si="2"/>
        <v>2581</v>
      </c>
      <c r="F8" s="20">
        <v>345.6</v>
      </c>
      <c r="G8" s="21"/>
      <c r="H8" s="21">
        <v>27</v>
      </c>
      <c r="I8" s="22">
        <f t="shared" si="3"/>
        <v>305</v>
      </c>
      <c r="J8" s="21">
        <v>8</v>
      </c>
      <c r="K8" s="22">
        <f t="shared" si="4"/>
        <v>695</v>
      </c>
      <c r="L8" s="21">
        <v>3</v>
      </c>
      <c r="M8" s="22">
        <f t="shared" si="5"/>
        <v>840</v>
      </c>
      <c r="N8" s="21" t="s">
        <v>11</v>
      </c>
      <c r="O8" s="22">
        <f t="shared" si="6"/>
        <v>0</v>
      </c>
      <c r="P8" s="21">
        <v>5</v>
      </c>
      <c r="Q8" s="22">
        <f t="shared" si="7"/>
        <v>700</v>
      </c>
      <c r="R8" s="23"/>
      <c r="S8" s="23"/>
      <c r="T8" s="23"/>
      <c r="U8" s="24"/>
      <c r="W8" s="25">
        <f t="shared" si="13"/>
        <v>305</v>
      </c>
      <c r="X8" s="25">
        <f t="shared" si="8"/>
        <v>695</v>
      </c>
      <c r="Y8" s="25">
        <f t="shared" si="9"/>
        <v>840</v>
      </c>
      <c r="Z8" s="25">
        <f t="shared" si="10"/>
        <v>0</v>
      </c>
      <c r="AA8" s="25">
        <f t="shared" si="11"/>
        <v>700</v>
      </c>
      <c r="AB8" s="25">
        <f t="shared" si="12"/>
        <v>0</v>
      </c>
      <c r="AC8" s="25">
        <f t="shared" si="12"/>
        <v>0</v>
      </c>
      <c r="AD8" s="25">
        <f t="shared" si="12"/>
        <v>0</v>
      </c>
      <c r="AE8" s="25">
        <f t="shared" si="12"/>
        <v>0</v>
      </c>
      <c r="AG8" s="12">
        <f>IF('Men''s Epée'!$W$3=TRUE,I8,0)</f>
        <v>305</v>
      </c>
      <c r="AH8" s="12">
        <f>IF('Men''s Epée'!$X$3=TRUE,K8,0)</f>
        <v>695</v>
      </c>
      <c r="AI8" s="12">
        <f>IF('Men''s Epée'!$Y$3=TRUE,M8,0)</f>
        <v>840</v>
      </c>
      <c r="AJ8" s="12">
        <f>IF('Men''s Epée'!$Z$3=TRUE,O8,0)</f>
        <v>0</v>
      </c>
      <c r="AK8" s="12">
        <f>IF('Men''s Epée'!$AA$3=TRUE,Q8,0)</f>
        <v>700</v>
      </c>
      <c r="AL8" s="26">
        <f t="shared" si="14"/>
        <v>0</v>
      </c>
      <c r="AM8" s="26">
        <f t="shared" si="14"/>
        <v>0</v>
      </c>
      <c r="AN8" s="26">
        <f t="shared" si="14"/>
        <v>0</v>
      </c>
      <c r="AO8" s="26">
        <f t="shared" si="14"/>
        <v>0</v>
      </c>
      <c r="AP8" s="12">
        <f t="shared" si="15"/>
        <v>2580.6</v>
      </c>
    </row>
    <row r="9" spans="1:42" ht="13.5">
      <c r="A9" s="16" t="str">
        <f t="shared" si="0"/>
        <v>6</v>
      </c>
      <c r="B9" s="16" t="str">
        <f t="shared" si="1"/>
        <v>^</v>
      </c>
      <c r="C9" s="17" t="s">
        <v>17</v>
      </c>
      <c r="D9" s="18">
        <v>78</v>
      </c>
      <c r="E9" s="19">
        <f t="shared" si="2"/>
        <v>2536</v>
      </c>
      <c r="F9" s="20">
        <v>339.84</v>
      </c>
      <c r="G9" s="21"/>
      <c r="H9" s="21">
        <v>3</v>
      </c>
      <c r="I9" s="22">
        <f t="shared" si="3"/>
        <v>850</v>
      </c>
      <c r="J9" s="21">
        <v>29</v>
      </c>
      <c r="K9" s="22">
        <f t="shared" si="4"/>
        <v>295</v>
      </c>
      <c r="L9" s="21">
        <v>1</v>
      </c>
      <c r="M9" s="22">
        <f t="shared" si="5"/>
        <v>1000</v>
      </c>
      <c r="N9" s="21" t="s">
        <v>11</v>
      </c>
      <c r="O9" s="22">
        <f t="shared" si="6"/>
        <v>0</v>
      </c>
      <c r="P9" s="21">
        <v>19</v>
      </c>
      <c r="Q9" s="22">
        <f t="shared" si="7"/>
        <v>346</v>
      </c>
      <c r="R9" s="23"/>
      <c r="S9" s="23"/>
      <c r="T9" s="23"/>
      <c r="U9" s="24"/>
      <c r="W9" s="25">
        <f t="shared" si="13"/>
        <v>850</v>
      </c>
      <c r="X9" s="25">
        <f>K9</f>
        <v>295</v>
      </c>
      <c r="Y9" s="25">
        <f>M9</f>
        <v>1000</v>
      </c>
      <c r="Z9" s="25">
        <f>O9</f>
        <v>0</v>
      </c>
      <c r="AA9" s="25">
        <f>Q9</f>
        <v>346</v>
      </c>
      <c r="AB9" s="25">
        <f t="shared" si="12"/>
        <v>0</v>
      </c>
      <c r="AC9" s="25">
        <f t="shared" si="12"/>
        <v>0</v>
      </c>
      <c r="AD9" s="25">
        <f t="shared" si="12"/>
        <v>0</v>
      </c>
      <c r="AE9" s="25">
        <f t="shared" si="12"/>
        <v>0</v>
      </c>
      <c r="AG9" s="12">
        <f>IF('Men''s Epée'!$W$3=TRUE,I9,0)</f>
        <v>850</v>
      </c>
      <c r="AH9" s="12">
        <f>IF('Men''s Epée'!$X$3=TRUE,K9,0)</f>
        <v>295</v>
      </c>
      <c r="AI9" s="12">
        <f>IF('Men''s Epée'!$Y$3=TRUE,M9,0)</f>
        <v>1000</v>
      </c>
      <c r="AJ9" s="12">
        <f>IF('Men''s Epée'!$Z$3=TRUE,O9,0)</f>
        <v>0</v>
      </c>
      <c r="AK9" s="12">
        <f>IF('Men''s Epée'!$AA$3=TRUE,Q9,0)</f>
        <v>346</v>
      </c>
      <c r="AL9" s="26">
        <f t="shared" si="14"/>
        <v>0</v>
      </c>
      <c r="AM9" s="26">
        <f t="shared" si="14"/>
        <v>0</v>
      </c>
      <c r="AN9" s="26">
        <f t="shared" si="14"/>
        <v>0</v>
      </c>
      <c r="AO9" s="26">
        <f t="shared" si="14"/>
        <v>0</v>
      </c>
      <c r="AP9" s="12">
        <f t="shared" si="15"/>
        <v>2535.84</v>
      </c>
    </row>
    <row r="10" spans="1:42" ht="13.5">
      <c r="A10" s="16" t="str">
        <f t="shared" si="0"/>
        <v>7</v>
      </c>
      <c r="B10" s="16" t="str">
        <f t="shared" si="1"/>
        <v>^</v>
      </c>
      <c r="C10" s="17" t="s">
        <v>23</v>
      </c>
      <c r="D10" s="18">
        <v>75</v>
      </c>
      <c r="E10" s="19">
        <f t="shared" si="2"/>
        <v>2280</v>
      </c>
      <c r="F10" s="20">
        <v>530.31</v>
      </c>
      <c r="G10" s="21"/>
      <c r="H10" s="21">
        <v>30</v>
      </c>
      <c r="I10" s="22">
        <f t="shared" si="3"/>
        <v>290</v>
      </c>
      <c r="J10" s="21">
        <v>15</v>
      </c>
      <c r="K10" s="22">
        <f t="shared" si="4"/>
        <v>495</v>
      </c>
      <c r="L10" s="21">
        <v>5</v>
      </c>
      <c r="M10" s="22">
        <f t="shared" si="5"/>
        <v>755</v>
      </c>
      <c r="N10" s="21">
        <v>17</v>
      </c>
      <c r="O10" s="22">
        <f t="shared" si="6"/>
        <v>350</v>
      </c>
      <c r="P10" s="21">
        <v>16</v>
      </c>
      <c r="Q10" s="22">
        <f t="shared" si="7"/>
        <v>500</v>
      </c>
      <c r="R10" s="23">
        <v>338.8</v>
      </c>
      <c r="S10" s="23">
        <v>355.005</v>
      </c>
      <c r="T10" s="23"/>
      <c r="U10" s="24"/>
      <c r="W10" s="25">
        <f t="shared" si="13"/>
        <v>290</v>
      </c>
      <c r="X10" s="25">
        <f>K10</f>
        <v>495</v>
      </c>
      <c r="Y10" s="25">
        <f>M10</f>
        <v>755</v>
      </c>
      <c r="Z10" s="25">
        <f>O10</f>
        <v>350</v>
      </c>
      <c r="AA10" s="25">
        <f>Q10</f>
        <v>500</v>
      </c>
      <c r="AB10" s="25">
        <f t="shared" si="12"/>
        <v>338.8</v>
      </c>
      <c r="AC10" s="25">
        <f t="shared" si="12"/>
        <v>355.005</v>
      </c>
      <c r="AD10" s="25">
        <f t="shared" si="12"/>
        <v>0</v>
      </c>
      <c r="AE10" s="25">
        <f t="shared" si="12"/>
        <v>0</v>
      </c>
      <c r="AG10" s="12">
        <f>IF('Men''s Epée'!$W$3=TRUE,I10,0)</f>
        <v>290</v>
      </c>
      <c r="AH10" s="12">
        <f>IF('Men''s Epée'!$X$3=TRUE,K10,0)</f>
        <v>495</v>
      </c>
      <c r="AI10" s="12">
        <f>IF('Men''s Epée'!$Y$3=TRUE,M10,0)</f>
        <v>755</v>
      </c>
      <c r="AJ10" s="12">
        <f>IF('Men''s Epée'!$Z$3=TRUE,O10,0)</f>
        <v>350</v>
      </c>
      <c r="AK10" s="12">
        <f>IF('Men''s Epée'!$AA$3=TRUE,Q10,0)</f>
        <v>500</v>
      </c>
      <c r="AL10" s="26">
        <f t="shared" si="14"/>
        <v>338.8</v>
      </c>
      <c r="AM10" s="26">
        <f t="shared" si="14"/>
        <v>355.005</v>
      </c>
      <c r="AN10" s="26">
        <f t="shared" si="14"/>
        <v>0</v>
      </c>
      <c r="AO10" s="26">
        <f t="shared" si="14"/>
        <v>0</v>
      </c>
      <c r="AP10" s="12">
        <f t="shared" si="15"/>
        <v>2280.31</v>
      </c>
    </row>
    <row r="11" spans="1:42" ht="13.5">
      <c r="A11" s="16" t="str">
        <f t="shared" si="0"/>
        <v>8</v>
      </c>
      <c r="B11" s="16" t="str">
        <f t="shared" si="1"/>
        <v>^</v>
      </c>
      <c r="C11" s="17" t="s">
        <v>18</v>
      </c>
      <c r="D11" s="18">
        <v>72</v>
      </c>
      <c r="E11" s="19">
        <f t="shared" si="2"/>
        <v>2105</v>
      </c>
      <c r="F11" s="20"/>
      <c r="G11" s="21"/>
      <c r="H11" s="21">
        <v>15</v>
      </c>
      <c r="I11" s="22">
        <f t="shared" si="3"/>
        <v>500</v>
      </c>
      <c r="J11" s="21">
        <v>5</v>
      </c>
      <c r="K11" s="22">
        <f t="shared" si="4"/>
        <v>755</v>
      </c>
      <c r="L11" s="21">
        <v>18</v>
      </c>
      <c r="M11" s="22">
        <f t="shared" si="5"/>
        <v>410</v>
      </c>
      <c r="N11" s="21">
        <v>3</v>
      </c>
      <c r="O11" s="22">
        <f t="shared" si="6"/>
        <v>850</v>
      </c>
      <c r="P11" s="21" t="s">
        <v>11</v>
      </c>
      <c r="Q11" s="22">
        <f t="shared" si="7"/>
        <v>0</v>
      </c>
      <c r="R11" s="23"/>
      <c r="S11" s="23"/>
      <c r="T11" s="23"/>
      <c r="U11" s="24"/>
      <c r="W11" s="25">
        <f t="shared" si="13"/>
        <v>500</v>
      </c>
      <c r="X11" s="25">
        <f t="shared" si="8"/>
        <v>755</v>
      </c>
      <c r="Y11" s="25">
        <f t="shared" si="9"/>
        <v>410</v>
      </c>
      <c r="Z11" s="25">
        <f t="shared" si="10"/>
        <v>850</v>
      </c>
      <c r="AA11" s="25">
        <f t="shared" si="11"/>
        <v>0</v>
      </c>
      <c r="AB11" s="25">
        <f t="shared" si="12"/>
        <v>0</v>
      </c>
      <c r="AC11" s="25">
        <f t="shared" si="12"/>
        <v>0</v>
      </c>
      <c r="AD11" s="25">
        <f t="shared" si="12"/>
        <v>0</v>
      </c>
      <c r="AE11" s="25">
        <f t="shared" si="12"/>
        <v>0</v>
      </c>
      <c r="AG11" s="12">
        <f>IF('Men''s Epée'!$W$3=TRUE,I11,0)</f>
        <v>500</v>
      </c>
      <c r="AH11" s="12">
        <f>IF('Men''s Epée'!$X$3=TRUE,K11,0)</f>
        <v>755</v>
      </c>
      <c r="AI11" s="12">
        <f>IF('Men''s Epée'!$Y$3=TRUE,M11,0)</f>
        <v>410</v>
      </c>
      <c r="AJ11" s="12">
        <f>IF('Men''s Epée'!$Z$3=TRUE,O11,0)</f>
        <v>850</v>
      </c>
      <c r="AK11" s="12">
        <f>IF('Men''s Epée'!$AA$3=TRUE,Q11,0)</f>
        <v>0</v>
      </c>
      <c r="AL11" s="26">
        <f t="shared" si="14"/>
        <v>0</v>
      </c>
      <c r="AM11" s="26">
        <f t="shared" si="14"/>
        <v>0</v>
      </c>
      <c r="AN11" s="26">
        <f t="shared" si="14"/>
        <v>0</v>
      </c>
      <c r="AO11" s="26">
        <f t="shared" si="14"/>
        <v>0</v>
      </c>
      <c r="AP11" s="12">
        <f t="shared" si="15"/>
        <v>2105</v>
      </c>
    </row>
    <row r="12" spans="1:42" ht="13.5">
      <c r="A12" s="16" t="str">
        <f t="shared" si="0"/>
        <v>9</v>
      </c>
      <c r="B12" s="16" t="str">
        <f t="shared" si="1"/>
        <v># ^</v>
      </c>
      <c r="C12" s="27" t="s">
        <v>26</v>
      </c>
      <c r="D12" s="18">
        <v>81</v>
      </c>
      <c r="E12" s="19">
        <f t="shared" si="2"/>
        <v>1985</v>
      </c>
      <c r="F12" s="20"/>
      <c r="G12" s="21"/>
      <c r="H12" s="21">
        <v>13</v>
      </c>
      <c r="I12" s="22">
        <f t="shared" si="3"/>
        <v>540</v>
      </c>
      <c r="J12" s="21">
        <v>11</v>
      </c>
      <c r="K12" s="22">
        <f t="shared" si="4"/>
        <v>590</v>
      </c>
      <c r="L12" s="21">
        <v>8</v>
      </c>
      <c r="M12" s="22">
        <f t="shared" si="5"/>
        <v>695</v>
      </c>
      <c r="N12" s="21">
        <v>5</v>
      </c>
      <c r="O12" s="22">
        <f t="shared" si="6"/>
        <v>700</v>
      </c>
      <c r="P12" s="21">
        <v>12</v>
      </c>
      <c r="Q12" s="22">
        <f t="shared" si="7"/>
        <v>529</v>
      </c>
      <c r="R12" s="23"/>
      <c r="S12" s="23"/>
      <c r="T12" s="23"/>
      <c r="U12" s="24"/>
      <c r="W12" s="25">
        <f t="shared" si="13"/>
        <v>540</v>
      </c>
      <c r="X12" s="25">
        <f t="shared" si="8"/>
        <v>590</v>
      </c>
      <c r="Y12" s="25">
        <f t="shared" si="9"/>
        <v>695</v>
      </c>
      <c r="Z12" s="25">
        <f t="shared" si="10"/>
        <v>700</v>
      </c>
      <c r="AA12" s="25">
        <f t="shared" si="11"/>
        <v>529</v>
      </c>
      <c r="AB12" s="25">
        <f t="shared" si="12"/>
        <v>0</v>
      </c>
      <c r="AC12" s="25">
        <f t="shared" si="12"/>
        <v>0</v>
      </c>
      <c r="AD12" s="25">
        <f t="shared" si="12"/>
        <v>0</v>
      </c>
      <c r="AE12" s="25">
        <f t="shared" si="12"/>
        <v>0</v>
      </c>
      <c r="AG12" s="12">
        <f>IF('Men''s Epée'!$W$3=TRUE,I12,0)</f>
        <v>540</v>
      </c>
      <c r="AH12" s="12">
        <f>IF('Men''s Epée'!$X$3=TRUE,K12,0)</f>
        <v>590</v>
      </c>
      <c r="AI12" s="12">
        <f>IF('Men''s Epée'!$Y$3=TRUE,M12,0)</f>
        <v>695</v>
      </c>
      <c r="AJ12" s="12">
        <f>IF('Men''s Epée'!$Z$3=TRUE,O12,0)</f>
        <v>700</v>
      </c>
      <c r="AK12" s="12">
        <f>IF('Men''s Epée'!$AA$3=TRUE,Q12,0)</f>
        <v>529</v>
      </c>
      <c r="AL12" s="26">
        <f t="shared" si="14"/>
        <v>0</v>
      </c>
      <c r="AM12" s="26">
        <f t="shared" si="14"/>
        <v>0</v>
      </c>
      <c r="AN12" s="26">
        <f t="shared" si="14"/>
        <v>0</v>
      </c>
      <c r="AO12" s="26">
        <f t="shared" si="14"/>
        <v>0</v>
      </c>
      <c r="AP12" s="12">
        <f t="shared" si="15"/>
        <v>1985</v>
      </c>
    </row>
    <row r="13" spans="1:42" ht="13.5">
      <c r="A13" s="16" t="str">
        <f t="shared" si="0"/>
        <v>10</v>
      </c>
      <c r="B13" s="16" t="str">
        <f t="shared" si="1"/>
        <v># ^</v>
      </c>
      <c r="C13" s="17" t="s">
        <v>14</v>
      </c>
      <c r="D13" s="18">
        <v>81</v>
      </c>
      <c r="E13" s="19">
        <f t="shared" si="2"/>
        <v>1826</v>
      </c>
      <c r="F13" s="20"/>
      <c r="G13" s="21"/>
      <c r="H13" s="21">
        <v>11</v>
      </c>
      <c r="I13" s="22">
        <f t="shared" si="3"/>
        <v>580</v>
      </c>
      <c r="J13" s="21">
        <v>7</v>
      </c>
      <c r="K13" s="22">
        <f t="shared" si="4"/>
        <v>715</v>
      </c>
      <c r="L13" s="21">
        <v>16</v>
      </c>
      <c r="M13" s="22">
        <f t="shared" si="5"/>
        <v>480</v>
      </c>
      <c r="N13" s="21" t="s">
        <v>11</v>
      </c>
      <c r="O13" s="22">
        <f t="shared" si="6"/>
        <v>0</v>
      </c>
      <c r="P13" s="21">
        <v>11</v>
      </c>
      <c r="Q13" s="22">
        <f t="shared" si="7"/>
        <v>531</v>
      </c>
      <c r="R13" s="23"/>
      <c r="S13" s="23"/>
      <c r="T13" s="23"/>
      <c r="U13" s="24"/>
      <c r="W13" s="25">
        <f t="shared" si="13"/>
        <v>580</v>
      </c>
      <c r="X13" s="25">
        <f t="shared" si="8"/>
        <v>715</v>
      </c>
      <c r="Y13" s="25">
        <f t="shared" si="9"/>
        <v>480</v>
      </c>
      <c r="Z13" s="25">
        <f t="shared" si="10"/>
        <v>0</v>
      </c>
      <c r="AA13" s="25">
        <f t="shared" si="11"/>
        <v>531</v>
      </c>
      <c r="AB13" s="25">
        <f t="shared" si="12"/>
        <v>0</v>
      </c>
      <c r="AC13" s="25">
        <f t="shared" si="12"/>
        <v>0</v>
      </c>
      <c r="AD13" s="25">
        <f t="shared" si="12"/>
        <v>0</v>
      </c>
      <c r="AE13" s="25">
        <f t="shared" si="12"/>
        <v>0</v>
      </c>
      <c r="AG13" s="12">
        <f>IF('Men''s Epée'!$W$3=TRUE,I13,0)</f>
        <v>580</v>
      </c>
      <c r="AH13" s="12">
        <f>IF('Men''s Epée'!$X$3=TRUE,K13,0)</f>
        <v>715</v>
      </c>
      <c r="AI13" s="12">
        <f>IF('Men''s Epée'!$Y$3=TRUE,M13,0)</f>
        <v>480</v>
      </c>
      <c r="AJ13" s="12">
        <f>IF('Men''s Epée'!$Z$3=TRUE,O13,0)</f>
        <v>0</v>
      </c>
      <c r="AK13" s="12">
        <f>IF('Men''s Epée'!$AA$3=TRUE,Q13,0)</f>
        <v>531</v>
      </c>
      <c r="AL13" s="26">
        <f t="shared" si="14"/>
        <v>0</v>
      </c>
      <c r="AM13" s="26">
        <f t="shared" si="14"/>
        <v>0</v>
      </c>
      <c r="AN13" s="26">
        <f t="shared" si="14"/>
        <v>0</v>
      </c>
      <c r="AO13" s="26">
        <f t="shared" si="14"/>
        <v>0</v>
      </c>
      <c r="AP13" s="12">
        <f t="shared" si="15"/>
        <v>1826</v>
      </c>
    </row>
    <row r="14" spans="1:42" ht="13.5">
      <c r="A14" s="16" t="str">
        <f t="shared" si="0"/>
        <v>11</v>
      </c>
      <c r="B14" s="16" t="str">
        <f t="shared" si="1"/>
        <v># ^</v>
      </c>
      <c r="C14" s="17" t="s">
        <v>407</v>
      </c>
      <c r="D14" s="18">
        <v>81</v>
      </c>
      <c r="E14" s="19">
        <f t="shared" si="2"/>
        <v>1820</v>
      </c>
      <c r="F14" s="20"/>
      <c r="G14" s="21"/>
      <c r="H14" s="21" t="s">
        <v>11</v>
      </c>
      <c r="I14" s="22">
        <f t="shared" si="3"/>
        <v>0</v>
      </c>
      <c r="J14" s="21">
        <v>13</v>
      </c>
      <c r="K14" s="22">
        <f t="shared" si="4"/>
        <v>525</v>
      </c>
      <c r="L14" s="21">
        <v>10</v>
      </c>
      <c r="M14" s="22">
        <f t="shared" si="5"/>
        <v>605</v>
      </c>
      <c r="N14" s="21">
        <v>30</v>
      </c>
      <c r="O14" s="22">
        <f t="shared" si="6"/>
        <v>285</v>
      </c>
      <c r="P14" s="21">
        <v>7</v>
      </c>
      <c r="Q14" s="22">
        <f t="shared" si="7"/>
        <v>690</v>
      </c>
      <c r="R14" s="23"/>
      <c r="S14" s="23"/>
      <c r="T14" s="23"/>
      <c r="U14" s="24"/>
      <c r="W14" s="25">
        <f t="shared" si="13"/>
        <v>0</v>
      </c>
      <c r="X14" s="25">
        <f t="shared" si="8"/>
        <v>525</v>
      </c>
      <c r="Y14" s="25">
        <f t="shared" si="9"/>
        <v>605</v>
      </c>
      <c r="Z14" s="25">
        <f t="shared" si="10"/>
        <v>285</v>
      </c>
      <c r="AA14" s="25">
        <f t="shared" si="11"/>
        <v>690</v>
      </c>
      <c r="AB14" s="25">
        <f t="shared" si="12"/>
        <v>0</v>
      </c>
      <c r="AC14" s="25">
        <f t="shared" si="12"/>
        <v>0</v>
      </c>
      <c r="AD14" s="25">
        <f t="shared" si="12"/>
        <v>0</v>
      </c>
      <c r="AE14" s="25">
        <f t="shared" si="12"/>
        <v>0</v>
      </c>
      <c r="AG14" s="12">
        <f>IF('Men''s Epée'!$W$3=TRUE,I14,0)</f>
        <v>0</v>
      </c>
      <c r="AH14" s="12">
        <f>IF('Men''s Epée'!$X$3=TRUE,K14,0)</f>
        <v>525</v>
      </c>
      <c r="AI14" s="12">
        <f>IF('Men''s Epée'!$Y$3=TRUE,M14,0)</f>
        <v>605</v>
      </c>
      <c r="AJ14" s="12">
        <f>IF('Men''s Epée'!$Z$3=TRUE,O14,0)</f>
        <v>285</v>
      </c>
      <c r="AK14" s="12">
        <f>IF('Men''s Epée'!$AA$3=TRUE,Q14,0)</f>
        <v>690</v>
      </c>
      <c r="AL14" s="26">
        <f t="shared" si="14"/>
        <v>0</v>
      </c>
      <c r="AM14" s="26">
        <f t="shared" si="14"/>
        <v>0</v>
      </c>
      <c r="AN14" s="26">
        <f t="shared" si="14"/>
        <v>0</v>
      </c>
      <c r="AO14" s="26">
        <f t="shared" si="14"/>
        <v>0</v>
      </c>
      <c r="AP14" s="12">
        <f t="shared" si="15"/>
        <v>1820</v>
      </c>
    </row>
    <row r="15" spans="1:42" ht="13.5">
      <c r="A15" s="16" t="str">
        <f t="shared" si="0"/>
        <v>12</v>
      </c>
      <c r="B15" s="16">
        <f t="shared" si="1"/>
      </c>
      <c r="C15" s="17" t="s">
        <v>24</v>
      </c>
      <c r="D15" s="18">
        <v>63</v>
      </c>
      <c r="E15" s="19">
        <f t="shared" si="2"/>
        <v>1735</v>
      </c>
      <c r="F15" s="20"/>
      <c r="G15" s="21"/>
      <c r="H15" s="21" t="s">
        <v>11</v>
      </c>
      <c r="I15" s="22">
        <f t="shared" si="3"/>
        <v>0</v>
      </c>
      <c r="J15" s="21">
        <v>22</v>
      </c>
      <c r="K15" s="22">
        <f t="shared" si="4"/>
        <v>390</v>
      </c>
      <c r="L15" s="21">
        <v>3</v>
      </c>
      <c r="M15" s="22">
        <f t="shared" si="5"/>
        <v>840</v>
      </c>
      <c r="N15" s="21">
        <v>15</v>
      </c>
      <c r="O15" s="22">
        <f t="shared" si="6"/>
        <v>505</v>
      </c>
      <c r="P15" s="21">
        <v>26</v>
      </c>
      <c r="Q15" s="22">
        <f t="shared" si="7"/>
        <v>287</v>
      </c>
      <c r="R15" s="23"/>
      <c r="S15" s="23"/>
      <c r="T15" s="23"/>
      <c r="U15" s="24"/>
      <c r="W15" s="25">
        <f t="shared" si="13"/>
        <v>0</v>
      </c>
      <c r="X15" s="25">
        <f t="shared" si="8"/>
        <v>390</v>
      </c>
      <c r="Y15" s="25">
        <f t="shared" si="9"/>
        <v>840</v>
      </c>
      <c r="Z15" s="25">
        <f t="shared" si="10"/>
        <v>505</v>
      </c>
      <c r="AA15" s="25">
        <f t="shared" si="11"/>
        <v>287</v>
      </c>
      <c r="AB15" s="25">
        <f t="shared" si="12"/>
        <v>0</v>
      </c>
      <c r="AC15" s="25">
        <f t="shared" si="12"/>
        <v>0</v>
      </c>
      <c r="AD15" s="25">
        <f t="shared" si="12"/>
        <v>0</v>
      </c>
      <c r="AE15" s="25">
        <f t="shared" si="12"/>
        <v>0</v>
      </c>
      <c r="AG15" s="12">
        <f>IF('Men''s Epée'!$W$3=TRUE,I15,0)</f>
        <v>0</v>
      </c>
      <c r="AH15" s="12">
        <f>IF('Men''s Epée'!$X$3=TRUE,K15,0)</f>
        <v>390</v>
      </c>
      <c r="AI15" s="12">
        <f>IF('Men''s Epée'!$Y$3=TRUE,M15,0)</f>
        <v>840</v>
      </c>
      <c r="AJ15" s="12">
        <f>IF('Men''s Epée'!$Z$3=TRUE,O15,0)</f>
        <v>505</v>
      </c>
      <c r="AK15" s="12">
        <f>IF('Men''s Epée'!$AA$3=TRUE,Q15,0)</f>
        <v>287</v>
      </c>
      <c r="AL15" s="26">
        <f t="shared" si="14"/>
        <v>0</v>
      </c>
      <c r="AM15" s="26">
        <f t="shared" si="14"/>
        <v>0</v>
      </c>
      <c r="AN15" s="26">
        <f t="shared" si="14"/>
        <v>0</v>
      </c>
      <c r="AO15" s="26">
        <f t="shared" si="14"/>
        <v>0</v>
      </c>
      <c r="AP15" s="12">
        <f t="shared" si="15"/>
        <v>1735</v>
      </c>
    </row>
    <row r="16" spans="1:42" ht="13.5">
      <c r="A16" s="16" t="str">
        <f t="shared" si="0"/>
        <v>13</v>
      </c>
      <c r="B16" s="16" t="str">
        <f t="shared" si="1"/>
        <v>^</v>
      </c>
      <c r="C16" s="17" t="s">
        <v>16</v>
      </c>
      <c r="D16" s="18">
        <v>71</v>
      </c>
      <c r="E16" s="19">
        <f t="shared" si="2"/>
        <v>1645</v>
      </c>
      <c r="F16" s="20"/>
      <c r="G16" s="21"/>
      <c r="H16" s="21">
        <v>20.33</v>
      </c>
      <c r="I16" s="22">
        <f t="shared" si="3"/>
        <v>395</v>
      </c>
      <c r="J16" s="21">
        <v>20</v>
      </c>
      <c r="K16" s="22">
        <f t="shared" si="4"/>
        <v>400</v>
      </c>
      <c r="L16" s="21">
        <v>40</v>
      </c>
      <c r="M16" s="22">
        <f t="shared" si="5"/>
        <v>240</v>
      </c>
      <c r="N16" s="21">
        <v>3</v>
      </c>
      <c r="O16" s="22">
        <f t="shared" si="6"/>
        <v>850</v>
      </c>
      <c r="P16" s="21" t="s">
        <v>11</v>
      </c>
      <c r="Q16" s="22">
        <f t="shared" si="7"/>
        <v>0</v>
      </c>
      <c r="R16" s="23"/>
      <c r="S16" s="23"/>
      <c r="T16" s="23"/>
      <c r="U16" s="24"/>
      <c r="W16" s="25">
        <f t="shared" si="13"/>
        <v>395</v>
      </c>
      <c r="X16" s="25">
        <f t="shared" si="8"/>
        <v>400</v>
      </c>
      <c r="Y16" s="25">
        <f t="shared" si="9"/>
        <v>240</v>
      </c>
      <c r="Z16" s="25">
        <f t="shared" si="10"/>
        <v>850</v>
      </c>
      <c r="AA16" s="25">
        <f t="shared" si="11"/>
        <v>0</v>
      </c>
      <c r="AB16" s="25">
        <f t="shared" si="12"/>
        <v>0</v>
      </c>
      <c r="AC16" s="25">
        <f t="shared" si="12"/>
        <v>0</v>
      </c>
      <c r="AD16" s="25">
        <f t="shared" si="12"/>
        <v>0</v>
      </c>
      <c r="AE16" s="25">
        <f t="shared" si="12"/>
        <v>0</v>
      </c>
      <c r="AG16" s="12">
        <f>IF('Men''s Epée'!$W$3=TRUE,I16,0)</f>
        <v>395</v>
      </c>
      <c r="AH16" s="12">
        <f>IF('Men''s Epée'!$X$3=TRUE,K16,0)</f>
        <v>400</v>
      </c>
      <c r="AI16" s="12">
        <f>IF('Men''s Epée'!$Y$3=TRUE,M16,0)</f>
        <v>240</v>
      </c>
      <c r="AJ16" s="12">
        <f>IF('Men''s Epée'!$Z$3=TRUE,O16,0)</f>
        <v>850</v>
      </c>
      <c r="AK16" s="12">
        <f>IF('Men''s Epée'!$AA$3=TRUE,Q16,0)</f>
        <v>0</v>
      </c>
      <c r="AL16" s="26">
        <f t="shared" si="14"/>
        <v>0</v>
      </c>
      <c r="AM16" s="26">
        <f t="shared" si="14"/>
        <v>0</v>
      </c>
      <c r="AN16" s="26">
        <f t="shared" si="14"/>
        <v>0</v>
      </c>
      <c r="AO16" s="26">
        <f t="shared" si="14"/>
        <v>0</v>
      </c>
      <c r="AP16" s="12">
        <f t="shared" si="15"/>
        <v>1645</v>
      </c>
    </row>
    <row r="17" spans="1:42" ht="13.5">
      <c r="A17" s="16" t="str">
        <f t="shared" si="0"/>
        <v>14</v>
      </c>
      <c r="B17" s="16" t="str">
        <f t="shared" si="1"/>
        <v># ^</v>
      </c>
      <c r="C17" s="17" t="s">
        <v>369</v>
      </c>
      <c r="D17" s="18">
        <v>81</v>
      </c>
      <c r="E17" s="19">
        <f t="shared" si="2"/>
        <v>1629</v>
      </c>
      <c r="F17" s="20"/>
      <c r="G17" s="21"/>
      <c r="H17" s="21" t="s">
        <v>11</v>
      </c>
      <c r="I17" s="22">
        <f t="shared" si="3"/>
        <v>0</v>
      </c>
      <c r="J17" s="21" t="s">
        <v>11</v>
      </c>
      <c r="K17" s="22">
        <f t="shared" si="4"/>
        <v>0</v>
      </c>
      <c r="L17" s="21">
        <v>11</v>
      </c>
      <c r="M17" s="22">
        <f t="shared" si="5"/>
        <v>590</v>
      </c>
      <c r="N17" s="21">
        <v>7</v>
      </c>
      <c r="O17" s="22">
        <f t="shared" si="6"/>
        <v>690</v>
      </c>
      <c r="P17" s="21">
        <v>17.5</v>
      </c>
      <c r="Q17" s="22">
        <f t="shared" si="7"/>
        <v>349</v>
      </c>
      <c r="R17" s="23"/>
      <c r="S17" s="23"/>
      <c r="T17" s="23"/>
      <c r="U17" s="24"/>
      <c r="W17" s="25">
        <f t="shared" si="13"/>
        <v>0</v>
      </c>
      <c r="X17" s="25">
        <f t="shared" si="8"/>
        <v>0</v>
      </c>
      <c r="Y17" s="25">
        <f t="shared" si="9"/>
        <v>590</v>
      </c>
      <c r="Z17" s="25">
        <f t="shared" si="10"/>
        <v>690</v>
      </c>
      <c r="AA17" s="25">
        <f t="shared" si="11"/>
        <v>349</v>
      </c>
      <c r="AB17" s="25">
        <f t="shared" si="12"/>
        <v>0</v>
      </c>
      <c r="AC17" s="25">
        <f t="shared" si="12"/>
        <v>0</v>
      </c>
      <c r="AD17" s="25">
        <f t="shared" si="12"/>
        <v>0</v>
      </c>
      <c r="AE17" s="25">
        <f t="shared" si="12"/>
        <v>0</v>
      </c>
      <c r="AG17" s="12">
        <f>IF('Men''s Epée'!$W$3=TRUE,I17,0)</f>
        <v>0</v>
      </c>
      <c r="AH17" s="12">
        <f>IF('Men''s Epée'!$X$3=TRUE,K17,0)</f>
        <v>0</v>
      </c>
      <c r="AI17" s="12">
        <f>IF('Men''s Epée'!$Y$3=TRUE,M17,0)</f>
        <v>590</v>
      </c>
      <c r="AJ17" s="12">
        <f>IF('Men''s Epée'!$Z$3=TRUE,O17,0)</f>
        <v>690</v>
      </c>
      <c r="AK17" s="12">
        <f>IF('Men''s Epée'!$AA$3=TRUE,Q17,0)</f>
        <v>349</v>
      </c>
      <c r="AL17" s="26">
        <f t="shared" si="14"/>
        <v>0</v>
      </c>
      <c r="AM17" s="26">
        <f t="shared" si="14"/>
        <v>0</v>
      </c>
      <c r="AN17" s="26">
        <f t="shared" si="14"/>
        <v>0</v>
      </c>
      <c r="AO17" s="26">
        <f t="shared" si="14"/>
        <v>0</v>
      </c>
      <c r="AP17" s="12">
        <f t="shared" si="15"/>
        <v>1629</v>
      </c>
    </row>
    <row r="18" spans="1:42" ht="13.5">
      <c r="A18" s="16" t="str">
        <f t="shared" si="0"/>
        <v>15</v>
      </c>
      <c r="B18" s="16">
        <f t="shared" si="1"/>
      </c>
      <c r="C18" s="17" t="s">
        <v>40</v>
      </c>
      <c r="D18" s="18">
        <v>68</v>
      </c>
      <c r="E18" s="19">
        <f t="shared" si="2"/>
        <v>1508</v>
      </c>
      <c r="F18" s="20"/>
      <c r="G18" s="21"/>
      <c r="H18" s="21">
        <v>28</v>
      </c>
      <c r="I18" s="22">
        <f t="shared" si="3"/>
        <v>300</v>
      </c>
      <c r="J18" s="21">
        <v>25.5</v>
      </c>
      <c r="K18" s="22">
        <f t="shared" si="4"/>
        <v>312.5</v>
      </c>
      <c r="L18" s="21">
        <v>42</v>
      </c>
      <c r="M18" s="22">
        <f t="shared" si="5"/>
        <v>230</v>
      </c>
      <c r="N18" s="21">
        <v>14</v>
      </c>
      <c r="O18" s="22">
        <f t="shared" si="6"/>
        <v>510</v>
      </c>
      <c r="P18" s="21">
        <v>8</v>
      </c>
      <c r="Q18" s="22">
        <f t="shared" si="7"/>
        <v>685</v>
      </c>
      <c r="R18" s="23"/>
      <c r="S18" s="23"/>
      <c r="T18" s="23"/>
      <c r="U18" s="24"/>
      <c r="W18" s="25">
        <f t="shared" si="13"/>
        <v>300</v>
      </c>
      <c r="X18" s="25">
        <f t="shared" si="8"/>
        <v>312.5</v>
      </c>
      <c r="Y18" s="25">
        <f t="shared" si="9"/>
        <v>230</v>
      </c>
      <c r="Z18" s="25">
        <f t="shared" si="10"/>
        <v>510</v>
      </c>
      <c r="AA18" s="25">
        <f t="shared" si="11"/>
        <v>685</v>
      </c>
      <c r="AB18" s="25">
        <f t="shared" si="12"/>
        <v>0</v>
      </c>
      <c r="AC18" s="25">
        <f t="shared" si="12"/>
        <v>0</v>
      </c>
      <c r="AD18" s="25">
        <f t="shared" si="12"/>
        <v>0</v>
      </c>
      <c r="AE18" s="25">
        <f t="shared" si="12"/>
        <v>0</v>
      </c>
      <c r="AG18" s="12">
        <f>IF('Men''s Epée'!$W$3=TRUE,I18,0)</f>
        <v>300</v>
      </c>
      <c r="AH18" s="12">
        <f>IF('Men''s Epée'!$X$3=TRUE,K18,0)</f>
        <v>312.5</v>
      </c>
      <c r="AI18" s="12">
        <f>IF('Men''s Epée'!$Y$3=TRUE,M18,0)</f>
        <v>230</v>
      </c>
      <c r="AJ18" s="12">
        <f>IF('Men''s Epée'!$Z$3=TRUE,O18,0)</f>
        <v>510</v>
      </c>
      <c r="AK18" s="12">
        <f>IF('Men''s Epée'!$AA$3=TRUE,Q18,0)</f>
        <v>685</v>
      </c>
      <c r="AL18" s="26">
        <f t="shared" si="14"/>
        <v>0</v>
      </c>
      <c r="AM18" s="26">
        <f t="shared" si="14"/>
        <v>0</v>
      </c>
      <c r="AN18" s="26">
        <f t="shared" si="14"/>
        <v>0</v>
      </c>
      <c r="AO18" s="26">
        <f t="shared" si="14"/>
        <v>0</v>
      </c>
      <c r="AP18" s="12">
        <f t="shared" si="15"/>
        <v>1507.5</v>
      </c>
    </row>
    <row r="19" spans="1:42" ht="13.5">
      <c r="A19" s="16" t="str">
        <f t="shared" si="0"/>
        <v>16</v>
      </c>
      <c r="B19" s="16" t="str">
        <f t="shared" si="1"/>
        <v>^</v>
      </c>
      <c r="C19" s="17" t="s">
        <v>34</v>
      </c>
      <c r="D19" s="18">
        <v>76</v>
      </c>
      <c r="E19" s="19">
        <f t="shared" si="2"/>
        <v>1414</v>
      </c>
      <c r="F19" s="20"/>
      <c r="G19" s="21"/>
      <c r="H19" s="21">
        <v>39</v>
      </c>
      <c r="I19" s="22">
        <f t="shared" si="3"/>
        <v>245</v>
      </c>
      <c r="J19" s="21">
        <v>12</v>
      </c>
      <c r="K19" s="22">
        <f t="shared" si="4"/>
        <v>575</v>
      </c>
      <c r="L19" s="21">
        <v>15</v>
      </c>
      <c r="M19" s="22">
        <f t="shared" si="5"/>
        <v>495</v>
      </c>
      <c r="N19" s="21" t="s">
        <v>11</v>
      </c>
      <c r="O19" s="22">
        <f t="shared" si="6"/>
        <v>0</v>
      </c>
      <c r="P19" s="21">
        <v>20</v>
      </c>
      <c r="Q19" s="22">
        <f t="shared" si="7"/>
        <v>344</v>
      </c>
      <c r="R19" s="23"/>
      <c r="S19" s="23"/>
      <c r="T19" s="23"/>
      <c r="U19" s="24"/>
      <c r="W19" s="25">
        <f t="shared" si="13"/>
        <v>245</v>
      </c>
      <c r="X19" s="25">
        <f t="shared" si="8"/>
        <v>575</v>
      </c>
      <c r="Y19" s="25">
        <f t="shared" si="9"/>
        <v>495</v>
      </c>
      <c r="Z19" s="25">
        <f t="shared" si="10"/>
        <v>0</v>
      </c>
      <c r="AA19" s="25">
        <f t="shared" si="11"/>
        <v>344</v>
      </c>
      <c r="AB19" s="25">
        <f t="shared" si="12"/>
        <v>0</v>
      </c>
      <c r="AC19" s="25">
        <f t="shared" si="12"/>
        <v>0</v>
      </c>
      <c r="AD19" s="25">
        <f t="shared" si="12"/>
        <v>0</v>
      </c>
      <c r="AE19" s="25">
        <f t="shared" si="12"/>
        <v>0</v>
      </c>
      <c r="AG19" s="12">
        <f>IF('Men''s Epée'!$W$3=TRUE,I19,0)</f>
        <v>245</v>
      </c>
      <c r="AH19" s="12">
        <f>IF('Men''s Epée'!$X$3=TRUE,K19,0)</f>
        <v>575</v>
      </c>
      <c r="AI19" s="12">
        <f>IF('Men''s Epée'!$Y$3=TRUE,M19,0)</f>
        <v>495</v>
      </c>
      <c r="AJ19" s="12">
        <f>IF('Men''s Epée'!$Z$3=TRUE,O19,0)</f>
        <v>0</v>
      </c>
      <c r="AK19" s="12">
        <f>IF('Men''s Epée'!$AA$3=TRUE,Q19,0)</f>
        <v>344</v>
      </c>
      <c r="AL19" s="26">
        <f t="shared" si="14"/>
        <v>0</v>
      </c>
      <c r="AM19" s="26">
        <f t="shared" si="14"/>
        <v>0</v>
      </c>
      <c r="AN19" s="26">
        <f t="shared" si="14"/>
        <v>0</v>
      </c>
      <c r="AO19" s="26">
        <f t="shared" si="14"/>
        <v>0</v>
      </c>
      <c r="AP19" s="12">
        <f t="shared" si="15"/>
        <v>1414</v>
      </c>
    </row>
    <row r="20" spans="1:42" ht="13.5">
      <c r="A20" s="16" t="str">
        <f t="shared" si="0"/>
        <v>17</v>
      </c>
      <c r="B20" s="16" t="str">
        <f t="shared" si="1"/>
        <v>^</v>
      </c>
      <c r="C20" s="17" t="s">
        <v>29</v>
      </c>
      <c r="D20" s="18">
        <v>77</v>
      </c>
      <c r="E20" s="19">
        <f t="shared" si="2"/>
        <v>1245</v>
      </c>
      <c r="F20" s="20"/>
      <c r="G20" s="21"/>
      <c r="H20" s="21">
        <v>20.33</v>
      </c>
      <c r="I20" s="22">
        <f t="shared" si="3"/>
        <v>395</v>
      </c>
      <c r="J20" s="21" t="s">
        <v>11</v>
      </c>
      <c r="K20" s="22">
        <f t="shared" si="4"/>
        <v>0</v>
      </c>
      <c r="L20" s="21" t="s">
        <v>11</v>
      </c>
      <c r="M20" s="22">
        <f t="shared" si="5"/>
        <v>0</v>
      </c>
      <c r="N20" s="21" t="s">
        <v>11</v>
      </c>
      <c r="O20" s="22">
        <f t="shared" si="6"/>
        <v>0</v>
      </c>
      <c r="P20" s="21">
        <v>3</v>
      </c>
      <c r="Q20" s="22">
        <f t="shared" si="7"/>
        <v>850</v>
      </c>
      <c r="R20" s="23"/>
      <c r="S20" s="23"/>
      <c r="T20" s="23"/>
      <c r="U20" s="24"/>
      <c r="W20" s="25">
        <f t="shared" si="13"/>
        <v>395</v>
      </c>
      <c r="X20" s="25">
        <f t="shared" si="8"/>
        <v>0</v>
      </c>
      <c r="Y20" s="25">
        <f t="shared" si="9"/>
        <v>0</v>
      </c>
      <c r="Z20" s="25">
        <f t="shared" si="10"/>
        <v>0</v>
      </c>
      <c r="AA20" s="25">
        <f t="shared" si="11"/>
        <v>850</v>
      </c>
      <c r="AB20" s="25">
        <f t="shared" si="12"/>
        <v>0</v>
      </c>
      <c r="AC20" s="25">
        <f t="shared" si="12"/>
        <v>0</v>
      </c>
      <c r="AD20" s="25">
        <f t="shared" si="12"/>
        <v>0</v>
      </c>
      <c r="AE20" s="25">
        <f t="shared" si="12"/>
        <v>0</v>
      </c>
      <c r="AG20" s="12">
        <f>IF('Men''s Epée'!$W$3=TRUE,I20,0)</f>
        <v>395</v>
      </c>
      <c r="AH20" s="12">
        <f>IF('Men''s Epée'!$X$3=TRUE,K20,0)</f>
        <v>0</v>
      </c>
      <c r="AI20" s="12">
        <f>IF('Men''s Epée'!$Y$3=TRUE,M20,0)</f>
        <v>0</v>
      </c>
      <c r="AJ20" s="12">
        <f>IF('Men''s Epée'!$Z$3=TRUE,O20,0)</f>
        <v>0</v>
      </c>
      <c r="AK20" s="12">
        <f>IF('Men''s Epée'!$AA$3=TRUE,Q20,0)</f>
        <v>850</v>
      </c>
      <c r="AL20" s="26">
        <f t="shared" si="14"/>
        <v>0</v>
      </c>
      <c r="AM20" s="26">
        <f t="shared" si="14"/>
        <v>0</v>
      </c>
      <c r="AN20" s="26">
        <f t="shared" si="14"/>
        <v>0</v>
      </c>
      <c r="AO20" s="26">
        <f t="shared" si="14"/>
        <v>0</v>
      </c>
      <c r="AP20" s="12">
        <f t="shared" si="15"/>
        <v>1245</v>
      </c>
    </row>
    <row r="21" spans="1:42" ht="13.5">
      <c r="A21" s="16" t="str">
        <f t="shared" si="0"/>
        <v>18T</v>
      </c>
      <c r="B21" s="16">
        <f t="shared" si="1"/>
      </c>
      <c r="C21" s="17" t="s">
        <v>47</v>
      </c>
      <c r="D21" s="18">
        <v>70</v>
      </c>
      <c r="E21" s="19">
        <f t="shared" si="2"/>
        <v>1110</v>
      </c>
      <c r="F21" s="20"/>
      <c r="G21" s="21"/>
      <c r="H21" s="21">
        <v>17</v>
      </c>
      <c r="I21" s="22">
        <f t="shared" si="3"/>
        <v>415</v>
      </c>
      <c r="J21" s="21" t="s">
        <v>11</v>
      </c>
      <c r="K21" s="22">
        <f t="shared" si="4"/>
        <v>0</v>
      </c>
      <c r="L21" s="21" t="s">
        <v>11</v>
      </c>
      <c r="M21" s="22">
        <f t="shared" si="5"/>
        <v>0</v>
      </c>
      <c r="N21" s="21">
        <v>6</v>
      </c>
      <c r="O21" s="22">
        <f t="shared" si="6"/>
        <v>695</v>
      </c>
      <c r="P21" s="21" t="s">
        <v>11</v>
      </c>
      <c r="Q21" s="22">
        <f t="shared" si="7"/>
        <v>0</v>
      </c>
      <c r="R21" s="23"/>
      <c r="S21" s="23"/>
      <c r="T21" s="23"/>
      <c r="U21" s="24"/>
      <c r="W21" s="25">
        <f t="shared" si="13"/>
        <v>415</v>
      </c>
      <c r="X21" s="25">
        <f t="shared" si="8"/>
        <v>0</v>
      </c>
      <c r="Y21" s="25">
        <f t="shared" si="9"/>
        <v>0</v>
      </c>
      <c r="Z21" s="25">
        <f t="shared" si="10"/>
        <v>695</v>
      </c>
      <c r="AA21" s="25">
        <f t="shared" si="11"/>
        <v>0</v>
      </c>
      <c r="AB21" s="25">
        <f t="shared" si="12"/>
        <v>0</v>
      </c>
      <c r="AC21" s="25">
        <f t="shared" si="12"/>
        <v>0</v>
      </c>
      <c r="AD21" s="25">
        <f t="shared" si="12"/>
        <v>0</v>
      </c>
      <c r="AE21" s="25">
        <f t="shared" si="12"/>
        <v>0</v>
      </c>
      <c r="AG21" s="12">
        <f>IF('Men''s Epée'!$W$3=TRUE,I21,0)</f>
        <v>415</v>
      </c>
      <c r="AH21" s="12">
        <f>IF('Men''s Epée'!$X$3=TRUE,K21,0)</f>
        <v>0</v>
      </c>
      <c r="AI21" s="12">
        <f>IF('Men''s Epée'!$Y$3=TRUE,M21,0)</f>
        <v>0</v>
      </c>
      <c r="AJ21" s="12">
        <f>IF('Men''s Epée'!$Z$3=TRUE,O21,0)</f>
        <v>695</v>
      </c>
      <c r="AK21" s="12">
        <f>IF('Men''s Epée'!$AA$3=TRUE,Q21,0)</f>
        <v>0</v>
      </c>
      <c r="AL21" s="26">
        <f t="shared" si="14"/>
        <v>0</v>
      </c>
      <c r="AM21" s="26">
        <f t="shared" si="14"/>
        <v>0</v>
      </c>
      <c r="AN21" s="26">
        <f t="shared" si="14"/>
        <v>0</v>
      </c>
      <c r="AO21" s="26">
        <f t="shared" si="14"/>
        <v>0</v>
      </c>
      <c r="AP21" s="12">
        <f t="shared" si="15"/>
        <v>1110</v>
      </c>
    </row>
    <row r="22" spans="1:42" ht="13.5">
      <c r="A22" s="16" t="str">
        <f t="shared" si="0"/>
        <v>18T</v>
      </c>
      <c r="B22" s="16">
        <f t="shared" si="1"/>
      </c>
      <c r="C22" s="17" t="s">
        <v>20</v>
      </c>
      <c r="D22" s="18">
        <v>65</v>
      </c>
      <c r="E22" s="19">
        <f t="shared" si="2"/>
        <v>1110</v>
      </c>
      <c r="F22" s="20"/>
      <c r="G22" s="21"/>
      <c r="H22" s="21">
        <v>23</v>
      </c>
      <c r="I22" s="22">
        <f t="shared" si="3"/>
        <v>385</v>
      </c>
      <c r="J22" s="21">
        <v>17</v>
      </c>
      <c r="K22" s="22">
        <f t="shared" si="4"/>
        <v>415</v>
      </c>
      <c r="L22" s="21" t="s">
        <v>11</v>
      </c>
      <c r="M22" s="22">
        <f t="shared" si="5"/>
        <v>0</v>
      </c>
      <c r="N22" s="21" t="s">
        <v>11</v>
      </c>
      <c r="O22" s="22">
        <f t="shared" si="6"/>
        <v>0</v>
      </c>
      <c r="P22" s="21" t="s">
        <v>11</v>
      </c>
      <c r="Q22" s="22">
        <f t="shared" si="7"/>
        <v>0</v>
      </c>
      <c r="R22" s="23">
        <v>309.925</v>
      </c>
      <c r="S22" s="23"/>
      <c r="T22" s="23"/>
      <c r="U22" s="24"/>
      <c r="W22" s="25">
        <f t="shared" si="13"/>
        <v>385</v>
      </c>
      <c r="X22" s="25">
        <f t="shared" si="8"/>
        <v>415</v>
      </c>
      <c r="Y22" s="25">
        <f t="shared" si="9"/>
        <v>0</v>
      </c>
      <c r="Z22" s="25">
        <f t="shared" si="10"/>
        <v>0</v>
      </c>
      <c r="AA22" s="25">
        <f t="shared" si="11"/>
        <v>0</v>
      </c>
      <c r="AB22" s="25">
        <f t="shared" si="12"/>
        <v>309.925</v>
      </c>
      <c r="AC22" s="25">
        <f t="shared" si="12"/>
        <v>0</v>
      </c>
      <c r="AD22" s="25">
        <f t="shared" si="12"/>
        <v>0</v>
      </c>
      <c r="AE22" s="25">
        <f t="shared" si="12"/>
        <v>0</v>
      </c>
      <c r="AG22" s="12">
        <f>IF('Men''s Epée'!$W$3=TRUE,I22,0)</f>
        <v>385</v>
      </c>
      <c r="AH22" s="12">
        <f>IF('Men''s Epée'!$X$3=TRUE,K22,0)</f>
        <v>415</v>
      </c>
      <c r="AI22" s="12">
        <f>IF('Men''s Epée'!$Y$3=TRUE,M22,0)</f>
        <v>0</v>
      </c>
      <c r="AJ22" s="12">
        <f>IF('Men''s Epée'!$Z$3=TRUE,O22,0)</f>
        <v>0</v>
      </c>
      <c r="AK22" s="12">
        <f>IF('Men''s Epée'!$AA$3=TRUE,Q22,0)</f>
        <v>0</v>
      </c>
      <c r="AL22" s="26">
        <f t="shared" si="14"/>
        <v>309.925</v>
      </c>
      <c r="AM22" s="26">
        <f t="shared" si="14"/>
        <v>0</v>
      </c>
      <c r="AN22" s="26">
        <f t="shared" si="14"/>
        <v>0</v>
      </c>
      <c r="AO22" s="26">
        <f t="shared" si="14"/>
        <v>0</v>
      </c>
      <c r="AP22" s="12">
        <f t="shared" si="15"/>
        <v>1109.925</v>
      </c>
    </row>
    <row r="23" spans="1:42" ht="13.5">
      <c r="A23" s="16" t="str">
        <f t="shared" si="0"/>
        <v>20</v>
      </c>
      <c r="B23" s="16">
        <f t="shared" si="1"/>
      </c>
      <c r="C23" s="17" t="s">
        <v>387</v>
      </c>
      <c r="D23" s="18">
        <v>74</v>
      </c>
      <c r="E23" s="19">
        <f t="shared" si="2"/>
        <v>1108</v>
      </c>
      <c r="F23" s="20"/>
      <c r="G23" s="21"/>
      <c r="H23" s="21" t="s">
        <v>11</v>
      </c>
      <c r="I23" s="22">
        <f t="shared" si="3"/>
        <v>0</v>
      </c>
      <c r="J23" s="21" t="s">
        <v>11</v>
      </c>
      <c r="K23" s="22">
        <f t="shared" si="4"/>
        <v>0</v>
      </c>
      <c r="L23" s="21">
        <v>12</v>
      </c>
      <c r="M23" s="22">
        <f t="shared" si="5"/>
        <v>575</v>
      </c>
      <c r="N23" s="21" t="s">
        <v>11</v>
      </c>
      <c r="O23" s="22">
        <f t="shared" si="6"/>
        <v>0</v>
      </c>
      <c r="P23" s="21">
        <v>10</v>
      </c>
      <c r="Q23" s="22">
        <f t="shared" si="7"/>
        <v>533</v>
      </c>
      <c r="R23" s="23"/>
      <c r="S23" s="23"/>
      <c r="T23" s="23"/>
      <c r="U23" s="24"/>
      <c r="W23" s="25">
        <f t="shared" si="13"/>
        <v>0</v>
      </c>
      <c r="X23" s="25">
        <f t="shared" si="8"/>
        <v>0</v>
      </c>
      <c r="Y23" s="25">
        <f t="shared" si="9"/>
        <v>575</v>
      </c>
      <c r="Z23" s="25">
        <f t="shared" si="10"/>
        <v>0</v>
      </c>
      <c r="AA23" s="25">
        <f t="shared" si="11"/>
        <v>533</v>
      </c>
      <c r="AB23" s="25">
        <f t="shared" si="12"/>
        <v>0</v>
      </c>
      <c r="AC23" s="25">
        <f t="shared" si="12"/>
        <v>0</v>
      </c>
      <c r="AD23" s="25">
        <f t="shared" si="12"/>
        <v>0</v>
      </c>
      <c r="AE23" s="25">
        <f t="shared" si="12"/>
        <v>0</v>
      </c>
      <c r="AG23" s="12">
        <f>IF('Men''s Epée'!$W$3=TRUE,I23,0)</f>
        <v>0</v>
      </c>
      <c r="AH23" s="12">
        <f>IF('Men''s Epée'!$X$3=TRUE,K23,0)</f>
        <v>0</v>
      </c>
      <c r="AI23" s="12">
        <f>IF('Men''s Epée'!$Y$3=TRUE,M23,0)</f>
        <v>575</v>
      </c>
      <c r="AJ23" s="12">
        <f>IF('Men''s Epée'!$Z$3=TRUE,O23,0)</f>
        <v>0</v>
      </c>
      <c r="AK23" s="12">
        <f>IF('Men''s Epée'!$AA$3=TRUE,Q23,0)</f>
        <v>533</v>
      </c>
      <c r="AL23" s="26">
        <f t="shared" si="14"/>
        <v>0</v>
      </c>
      <c r="AM23" s="26">
        <f t="shared" si="14"/>
        <v>0</v>
      </c>
      <c r="AN23" s="26">
        <f t="shared" si="14"/>
        <v>0</v>
      </c>
      <c r="AO23" s="26">
        <f t="shared" si="14"/>
        <v>0</v>
      </c>
      <c r="AP23" s="12">
        <f t="shared" si="15"/>
        <v>1108</v>
      </c>
    </row>
    <row r="24" spans="1:42" ht="13.5">
      <c r="A24" s="16" t="str">
        <f t="shared" si="0"/>
        <v>21</v>
      </c>
      <c r="B24" s="16">
        <f t="shared" si="1"/>
      </c>
      <c r="C24" s="17" t="s">
        <v>21</v>
      </c>
      <c r="D24" s="18">
        <v>57</v>
      </c>
      <c r="E24" s="19">
        <f t="shared" si="2"/>
        <v>1065</v>
      </c>
      <c r="F24" s="20"/>
      <c r="G24" s="21"/>
      <c r="H24" s="21">
        <v>14</v>
      </c>
      <c r="I24" s="22">
        <f t="shared" si="3"/>
        <v>520</v>
      </c>
      <c r="J24" s="21">
        <v>38</v>
      </c>
      <c r="K24" s="22">
        <f t="shared" si="4"/>
        <v>250</v>
      </c>
      <c r="L24" s="21">
        <v>29</v>
      </c>
      <c r="M24" s="22">
        <f t="shared" si="5"/>
        <v>295</v>
      </c>
      <c r="N24" s="21" t="s">
        <v>11</v>
      </c>
      <c r="O24" s="22">
        <f t="shared" si="6"/>
        <v>0</v>
      </c>
      <c r="P24" s="21" t="s">
        <v>11</v>
      </c>
      <c r="Q24" s="22">
        <f t="shared" si="7"/>
        <v>0</v>
      </c>
      <c r="R24" s="23"/>
      <c r="S24" s="23"/>
      <c r="T24" s="23"/>
      <c r="U24" s="24"/>
      <c r="W24" s="25">
        <f t="shared" si="13"/>
        <v>520</v>
      </c>
      <c r="X24" s="25">
        <f t="shared" si="8"/>
        <v>250</v>
      </c>
      <c r="Y24" s="25">
        <f t="shared" si="9"/>
        <v>295</v>
      </c>
      <c r="Z24" s="25">
        <f t="shared" si="10"/>
        <v>0</v>
      </c>
      <c r="AA24" s="25">
        <f t="shared" si="11"/>
        <v>0</v>
      </c>
      <c r="AB24" s="25">
        <f t="shared" si="12"/>
        <v>0</v>
      </c>
      <c r="AC24" s="25">
        <f t="shared" si="12"/>
        <v>0</v>
      </c>
      <c r="AD24" s="25">
        <f t="shared" si="12"/>
        <v>0</v>
      </c>
      <c r="AE24" s="25">
        <f t="shared" si="12"/>
        <v>0</v>
      </c>
      <c r="AG24" s="12">
        <f>IF('Men''s Epée'!$W$3=TRUE,I24,0)</f>
        <v>520</v>
      </c>
      <c r="AH24" s="12">
        <f>IF('Men''s Epée'!$X$3=TRUE,K24,0)</f>
        <v>250</v>
      </c>
      <c r="AI24" s="12">
        <f>IF('Men''s Epée'!$Y$3=TRUE,M24,0)</f>
        <v>295</v>
      </c>
      <c r="AJ24" s="12">
        <f>IF('Men''s Epée'!$Z$3=TRUE,O24,0)</f>
        <v>0</v>
      </c>
      <c r="AK24" s="12">
        <f>IF('Men''s Epée'!$AA$3=TRUE,Q24,0)</f>
        <v>0</v>
      </c>
      <c r="AL24" s="26">
        <f t="shared" si="14"/>
        <v>0</v>
      </c>
      <c r="AM24" s="26">
        <f t="shared" si="14"/>
        <v>0</v>
      </c>
      <c r="AN24" s="26">
        <f t="shared" si="14"/>
        <v>0</v>
      </c>
      <c r="AO24" s="26">
        <f t="shared" si="14"/>
        <v>0</v>
      </c>
      <c r="AP24" s="12">
        <f t="shared" si="15"/>
        <v>1065</v>
      </c>
    </row>
    <row r="25" spans="1:42" ht="13.5">
      <c r="A25" s="16" t="str">
        <f t="shared" si="0"/>
        <v>22</v>
      </c>
      <c r="B25" s="16" t="str">
        <f t="shared" si="1"/>
        <v>#</v>
      </c>
      <c r="C25" s="17" t="s">
        <v>370</v>
      </c>
      <c r="D25" s="18">
        <v>83</v>
      </c>
      <c r="E25" s="19">
        <f t="shared" si="2"/>
        <v>1059</v>
      </c>
      <c r="F25" s="20"/>
      <c r="G25" s="21"/>
      <c r="H25" s="21" t="s">
        <v>11</v>
      </c>
      <c r="I25" s="22">
        <f t="shared" si="3"/>
        <v>0</v>
      </c>
      <c r="J25" s="21" t="s">
        <v>11</v>
      </c>
      <c r="K25" s="22">
        <f t="shared" si="4"/>
        <v>0</v>
      </c>
      <c r="L25" s="21">
        <v>37.5</v>
      </c>
      <c r="M25" s="22">
        <f t="shared" si="5"/>
        <v>252.5</v>
      </c>
      <c r="N25" s="21">
        <v>27</v>
      </c>
      <c r="O25" s="22">
        <f t="shared" si="6"/>
        <v>300</v>
      </c>
      <c r="P25" s="21">
        <v>13</v>
      </c>
      <c r="Q25" s="22">
        <f t="shared" si="7"/>
        <v>506</v>
      </c>
      <c r="R25" s="23"/>
      <c r="S25" s="23"/>
      <c r="T25" s="23"/>
      <c r="U25" s="24"/>
      <c r="W25" s="25">
        <f t="shared" si="13"/>
        <v>0</v>
      </c>
      <c r="X25" s="25">
        <f t="shared" si="8"/>
        <v>0</v>
      </c>
      <c r="Y25" s="25">
        <f t="shared" si="9"/>
        <v>252.5</v>
      </c>
      <c r="Z25" s="25">
        <f t="shared" si="10"/>
        <v>300</v>
      </c>
      <c r="AA25" s="25">
        <f t="shared" si="11"/>
        <v>506</v>
      </c>
      <c r="AB25" s="25">
        <f t="shared" si="12"/>
        <v>0</v>
      </c>
      <c r="AC25" s="25">
        <f t="shared" si="12"/>
        <v>0</v>
      </c>
      <c r="AD25" s="25">
        <f t="shared" si="12"/>
        <v>0</v>
      </c>
      <c r="AE25" s="25">
        <f t="shared" si="12"/>
        <v>0</v>
      </c>
      <c r="AG25" s="12">
        <f>IF('Men''s Epée'!$W$3=TRUE,I25,0)</f>
        <v>0</v>
      </c>
      <c r="AH25" s="12">
        <f>IF('Men''s Epée'!$X$3=TRUE,K25,0)</f>
        <v>0</v>
      </c>
      <c r="AI25" s="12">
        <f>IF('Men''s Epée'!$Y$3=TRUE,M25,0)</f>
        <v>252.5</v>
      </c>
      <c r="AJ25" s="12">
        <f>IF('Men''s Epée'!$Z$3=TRUE,O25,0)</f>
        <v>300</v>
      </c>
      <c r="AK25" s="12">
        <f>IF('Men''s Epée'!$AA$3=TRUE,Q25,0)</f>
        <v>506</v>
      </c>
      <c r="AL25" s="26">
        <f t="shared" si="14"/>
        <v>0</v>
      </c>
      <c r="AM25" s="26">
        <f t="shared" si="14"/>
        <v>0</v>
      </c>
      <c r="AN25" s="26">
        <f t="shared" si="14"/>
        <v>0</v>
      </c>
      <c r="AO25" s="26">
        <f t="shared" si="14"/>
        <v>0</v>
      </c>
      <c r="AP25" s="12">
        <f t="shared" si="15"/>
        <v>1058.5</v>
      </c>
    </row>
    <row r="26" spans="1:42" ht="13.5">
      <c r="A26" s="16" t="str">
        <f t="shared" si="0"/>
        <v>23</v>
      </c>
      <c r="B26" s="16">
        <f t="shared" si="1"/>
      </c>
      <c r="C26" s="17" t="s">
        <v>22</v>
      </c>
      <c r="D26" s="18">
        <v>47</v>
      </c>
      <c r="E26" s="19">
        <f t="shared" si="2"/>
        <v>988</v>
      </c>
      <c r="F26" s="20"/>
      <c r="G26" s="21"/>
      <c r="H26" s="21">
        <v>31</v>
      </c>
      <c r="I26" s="22">
        <f t="shared" si="3"/>
        <v>285</v>
      </c>
      <c r="J26" s="21">
        <v>25.5</v>
      </c>
      <c r="K26" s="22">
        <f t="shared" si="4"/>
        <v>312.5</v>
      </c>
      <c r="L26" s="21">
        <v>22</v>
      </c>
      <c r="M26" s="22">
        <f t="shared" si="5"/>
        <v>390</v>
      </c>
      <c r="N26" s="21" t="s">
        <v>11</v>
      </c>
      <c r="O26" s="22">
        <f t="shared" si="6"/>
        <v>0</v>
      </c>
      <c r="P26" s="21">
        <v>30</v>
      </c>
      <c r="Q26" s="22">
        <f t="shared" si="7"/>
        <v>279</v>
      </c>
      <c r="R26" s="23"/>
      <c r="S26" s="23"/>
      <c r="T26" s="23"/>
      <c r="U26" s="24"/>
      <c r="W26" s="25">
        <f t="shared" si="13"/>
        <v>285</v>
      </c>
      <c r="X26" s="25">
        <f t="shared" si="8"/>
        <v>312.5</v>
      </c>
      <c r="Y26" s="25">
        <f t="shared" si="9"/>
        <v>390</v>
      </c>
      <c r="Z26" s="25">
        <f t="shared" si="10"/>
        <v>0</v>
      </c>
      <c r="AA26" s="25">
        <f t="shared" si="11"/>
        <v>279</v>
      </c>
      <c r="AB26" s="25">
        <f t="shared" si="12"/>
        <v>0</v>
      </c>
      <c r="AC26" s="25">
        <f t="shared" si="12"/>
        <v>0</v>
      </c>
      <c r="AD26" s="25">
        <f t="shared" si="12"/>
        <v>0</v>
      </c>
      <c r="AE26" s="25">
        <f t="shared" si="12"/>
        <v>0</v>
      </c>
      <c r="AG26" s="12">
        <f>IF('Men''s Epée'!$W$3=TRUE,I26,0)</f>
        <v>285</v>
      </c>
      <c r="AH26" s="12">
        <f>IF('Men''s Epée'!$X$3=TRUE,K26,0)</f>
        <v>312.5</v>
      </c>
      <c r="AI26" s="12">
        <f>IF('Men''s Epée'!$Y$3=TRUE,M26,0)</f>
        <v>390</v>
      </c>
      <c r="AJ26" s="12">
        <f>IF('Men''s Epée'!$Z$3=TRUE,O26,0)</f>
        <v>0</v>
      </c>
      <c r="AK26" s="12">
        <f>IF('Men''s Epée'!$AA$3=TRUE,Q26,0)</f>
        <v>279</v>
      </c>
      <c r="AL26" s="26">
        <f t="shared" si="14"/>
        <v>0</v>
      </c>
      <c r="AM26" s="26">
        <f t="shared" si="14"/>
        <v>0</v>
      </c>
      <c r="AN26" s="26">
        <f t="shared" si="14"/>
        <v>0</v>
      </c>
      <c r="AO26" s="26">
        <f t="shared" si="14"/>
        <v>0</v>
      </c>
      <c r="AP26" s="12">
        <f t="shared" si="15"/>
        <v>987.5</v>
      </c>
    </row>
    <row r="27" spans="1:42" ht="13.5">
      <c r="A27" s="16" t="str">
        <f t="shared" si="0"/>
        <v>24</v>
      </c>
      <c r="B27" s="16">
        <f t="shared" si="1"/>
      </c>
      <c r="C27" s="17" t="s">
        <v>44</v>
      </c>
      <c r="D27" s="18">
        <v>74</v>
      </c>
      <c r="E27" s="19">
        <f t="shared" si="2"/>
        <v>977</v>
      </c>
      <c r="F27" s="20"/>
      <c r="G27" s="21"/>
      <c r="H27" s="21">
        <v>35</v>
      </c>
      <c r="I27" s="22">
        <f t="shared" si="3"/>
        <v>265</v>
      </c>
      <c r="J27" s="21" t="s">
        <v>11</v>
      </c>
      <c r="K27" s="22">
        <f t="shared" si="4"/>
        <v>0</v>
      </c>
      <c r="L27" s="21" t="s">
        <v>11</v>
      </c>
      <c r="M27" s="22">
        <f t="shared" si="5"/>
        <v>0</v>
      </c>
      <c r="N27" s="21" t="s">
        <v>11</v>
      </c>
      <c r="O27" s="22">
        <f t="shared" si="6"/>
        <v>0</v>
      </c>
      <c r="P27" s="21">
        <v>9</v>
      </c>
      <c r="Q27" s="22">
        <f t="shared" si="7"/>
        <v>535</v>
      </c>
      <c r="R27" s="23">
        <v>177.16</v>
      </c>
      <c r="S27" s="23"/>
      <c r="T27" s="23"/>
      <c r="U27" s="24"/>
      <c r="W27" s="25">
        <f t="shared" si="13"/>
        <v>265</v>
      </c>
      <c r="X27" s="25">
        <f t="shared" si="8"/>
        <v>0</v>
      </c>
      <c r="Y27" s="25">
        <f t="shared" si="9"/>
        <v>0</v>
      </c>
      <c r="Z27" s="25">
        <f t="shared" si="10"/>
        <v>0</v>
      </c>
      <c r="AA27" s="25">
        <f t="shared" si="11"/>
        <v>535</v>
      </c>
      <c r="AB27" s="25">
        <f t="shared" si="12"/>
        <v>177.16</v>
      </c>
      <c r="AC27" s="25">
        <f t="shared" si="12"/>
        <v>0</v>
      </c>
      <c r="AD27" s="25">
        <f t="shared" si="12"/>
        <v>0</v>
      </c>
      <c r="AE27" s="25">
        <f t="shared" si="12"/>
        <v>0</v>
      </c>
      <c r="AG27" s="12">
        <f>IF('Men''s Epée'!$W$3=TRUE,I27,0)</f>
        <v>265</v>
      </c>
      <c r="AH27" s="12">
        <f>IF('Men''s Epée'!$X$3=TRUE,K27,0)</f>
        <v>0</v>
      </c>
      <c r="AI27" s="12">
        <f>IF('Men''s Epée'!$Y$3=TRUE,M27,0)</f>
        <v>0</v>
      </c>
      <c r="AJ27" s="12">
        <f>IF('Men''s Epée'!$Z$3=TRUE,O27,0)</f>
        <v>0</v>
      </c>
      <c r="AK27" s="12">
        <f>IF('Men''s Epée'!$AA$3=TRUE,Q27,0)</f>
        <v>535</v>
      </c>
      <c r="AL27" s="26">
        <f t="shared" si="14"/>
        <v>177.16</v>
      </c>
      <c r="AM27" s="26">
        <f t="shared" si="14"/>
        <v>0</v>
      </c>
      <c r="AN27" s="26">
        <f t="shared" si="14"/>
        <v>0</v>
      </c>
      <c r="AO27" s="26">
        <f t="shared" si="14"/>
        <v>0</v>
      </c>
      <c r="AP27" s="12">
        <f t="shared" si="15"/>
        <v>977.16</v>
      </c>
    </row>
    <row r="28" spans="1:42" ht="13.5">
      <c r="A28" s="16" t="str">
        <f t="shared" si="0"/>
        <v>25</v>
      </c>
      <c r="B28" s="16" t="str">
        <f t="shared" si="1"/>
        <v># ^</v>
      </c>
      <c r="C28" s="17" t="s">
        <v>36</v>
      </c>
      <c r="D28" s="18">
        <v>81</v>
      </c>
      <c r="E28" s="19">
        <f t="shared" si="2"/>
        <v>895</v>
      </c>
      <c r="F28" s="20"/>
      <c r="G28" s="21"/>
      <c r="H28" s="21">
        <v>16</v>
      </c>
      <c r="I28" s="22">
        <f t="shared" si="3"/>
        <v>480</v>
      </c>
      <c r="J28" s="21" t="s">
        <v>11</v>
      </c>
      <c r="K28" s="22">
        <f t="shared" si="4"/>
        <v>0</v>
      </c>
      <c r="L28" s="21">
        <v>17</v>
      </c>
      <c r="M28" s="22">
        <f t="shared" si="5"/>
        <v>415</v>
      </c>
      <c r="N28" s="21" t="s">
        <v>11</v>
      </c>
      <c r="O28" s="22">
        <f t="shared" si="6"/>
        <v>0</v>
      </c>
      <c r="P28" s="21" t="s">
        <v>11</v>
      </c>
      <c r="Q28" s="22">
        <f t="shared" si="7"/>
        <v>0</v>
      </c>
      <c r="R28" s="23"/>
      <c r="S28" s="23"/>
      <c r="T28" s="23"/>
      <c r="U28" s="24"/>
      <c r="W28" s="25">
        <f t="shared" si="13"/>
        <v>480</v>
      </c>
      <c r="X28" s="25">
        <f t="shared" si="8"/>
        <v>0</v>
      </c>
      <c r="Y28" s="25">
        <f t="shared" si="9"/>
        <v>415</v>
      </c>
      <c r="Z28" s="25">
        <f t="shared" si="10"/>
        <v>0</v>
      </c>
      <c r="AA28" s="25">
        <f t="shared" si="11"/>
        <v>0</v>
      </c>
      <c r="AB28" s="25">
        <f t="shared" si="12"/>
        <v>0</v>
      </c>
      <c r="AC28" s="25">
        <f t="shared" si="12"/>
        <v>0</v>
      </c>
      <c r="AD28" s="25">
        <f t="shared" si="12"/>
        <v>0</v>
      </c>
      <c r="AE28" s="25">
        <f t="shared" si="12"/>
        <v>0</v>
      </c>
      <c r="AG28" s="12">
        <f>IF('Men''s Epée'!$W$3=TRUE,I28,0)</f>
        <v>480</v>
      </c>
      <c r="AH28" s="12">
        <f>IF('Men''s Epée'!$X$3=TRUE,K28,0)</f>
        <v>0</v>
      </c>
      <c r="AI28" s="12">
        <f>IF('Men''s Epée'!$Y$3=TRUE,M28,0)</f>
        <v>415</v>
      </c>
      <c r="AJ28" s="12">
        <f>IF('Men''s Epée'!$Z$3=TRUE,O28,0)</f>
        <v>0</v>
      </c>
      <c r="AK28" s="12">
        <f>IF('Men''s Epée'!$AA$3=TRUE,Q28,0)</f>
        <v>0</v>
      </c>
      <c r="AL28" s="26">
        <f t="shared" si="14"/>
        <v>0</v>
      </c>
      <c r="AM28" s="26">
        <f t="shared" si="14"/>
        <v>0</v>
      </c>
      <c r="AN28" s="26">
        <f t="shared" si="14"/>
        <v>0</v>
      </c>
      <c r="AO28" s="26">
        <f t="shared" si="14"/>
        <v>0</v>
      </c>
      <c r="AP28" s="12">
        <f t="shared" si="15"/>
        <v>895</v>
      </c>
    </row>
    <row r="29" spans="1:42" ht="13.5">
      <c r="A29" s="16" t="str">
        <f t="shared" si="0"/>
        <v>26</v>
      </c>
      <c r="B29" s="16" t="str">
        <f t="shared" si="1"/>
        <v># ^</v>
      </c>
      <c r="C29" s="17" t="s">
        <v>31</v>
      </c>
      <c r="D29" s="18">
        <v>81</v>
      </c>
      <c r="E29" s="19">
        <f t="shared" si="2"/>
        <v>893</v>
      </c>
      <c r="F29" s="20"/>
      <c r="G29" s="21"/>
      <c r="H29" s="21">
        <v>20.33</v>
      </c>
      <c r="I29" s="22">
        <f t="shared" si="3"/>
        <v>395</v>
      </c>
      <c r="J29" s="21">
        <v>39</v>
      </c>
      <c r="K29" s="22">
        <f t="shared" si="4"/>
        <v>245</v>
      </c>
      <c r="L29" s="21">
        <v>37.5</v>
      </c>
      <c r="M29" s="22">
        <f t="shared" si="5"/>
        <v>252.5</v>
      </c>
      <c r="N29" s="21" t="s">
        <v>11</v>
      </c>
      <c r="O29" s="22">
        <f t="shared" si="6"/>
        <v>0</v>
      </c>
      <c r="P29" s="21" t="s">
        <v>11</v>
      </c>
      <c r="Q29" s="22">
        <f t="shared" si="7"/>
        <v>0</v>
      </c>
      <c r="R29" s="23"/>
      <c r="S29" s="23"/>
      <c r="T29" s="23"/>
      <c r="U29" s="24"/>
      <c r="W29" s="25">
        <f t="shared" si="13"/>
        <v>395</v>
      </c>
      <c r="X29" s="25">
        <f t="shared" si="8"/>
        <v>245</v>
      </c>
      <c r="Y29" s="25">
        <f t="shared" si="9"/>
        <v>252.5</v>
      </c>
      <c r="Z29" s="25">
        <f t="shared" si="10"/>
        <v>0</v>
      </c>
      <c r="AA29" s="25">
        <f t="shared" si="11"/>
        <v>0</v>
      </c>
      <c r="AB29" s="25">
        <f t="shared" si="12"/>
        <v>0</v>
      </c>
      <c r="AC29" s="25">
        <f t="shared" si="12"/>
        <v>0</v>
      </c>
      <c r="AD29" s="25">
        <f t="shared" si="12"/>
        <v>0</v>
      </c>
      <c r="AE29" s="25">
        <f t="shared" si="12"/>
        <v>0</v>
      </c>
      <c r="AG29" s="12">
        <f>IF('Men''s Epée'!$W$3=TRUE,I29,0)</f>
        <v>395</v>
      </c>
      <c r="AH29" s="12">
        <f>IF('Men''s Epée'!$X$3=TRUE,K29,0)</f>
        <v>245</v>
      </c>
      <c r="AI29" s="12">
        <f>IF('Men''s Epée'!$Y$3=TRUE,M29,0)</f>
        <v>252.5</v>
      </c>
      <c r="AJ29" s="12">
        <f>IF('Men''s Epée'!$Z$3=TRUE,O29,0)</f>
        <v>0</v>
      </c>
      <c r="AK29" s="12">
        <f>IF('Men''s Epée'!$AA$3=TRUE,Q29,0)</f>
        <v>0</v>
      </c>
      <c r="AL29" s="26">
        <f t="shared" si="14"/>
        <v>0</v>
      </c>
      <c r="AM29" s="26">
        <f t="shared" si="14"/>
        <v>0</v>
      </c>
      <c r="AN29" s="26">
        <f t="shared" si="14"/>
        <v>0</v>
      </c>
      <c r="AO29" s="26">
        <f t="shared" si="14"/>
        <v>0</v>
      </c>
      <c r="AP29" s="12">
        <f t="shared" si="15"/>
        <v>892.5</v>
      </c>
    </row>
    <row r="30" spans="1:42" ht="13.5">
      <c r="A30" s="16" t="str">
        <f t="shared" si="0"/>
        <v>27</v>
      </c>
      <c r="B30" s="16" t="str">
        <f t="shared" si="1"/>
        <v># ^</v>
      </c>
      <c r="C30" s="17" t="s">
        <v>54</v>
      </c>
      <c r="D30" s="18">
        <v>81</v>
      </c>
      <c r="E30" s="19">
        <f t="shared" si="2"/>
        <v>805</v>
      </c>
      <c r="F30" s="20"/>
      <c r="G30" s="21"/>
      <c r="H30" s="21">
        <v>37</v>
      </c>
      <c r="I30" s="22">
        <f t="shared" si="3"/>
        <v>255</v>
      </c>
      <c r="J30" s="21">
        <v>46</v>
      </c>
      <c r="K30" s="22">
        <f t="shared" si="4"/>
        <v>210</v>
      </c>
      <c r="L30" s="21" t="s">
        <v>11</v>
      </c>
      <c r="M30" s="22">
        <f t="shared" si="5"/>
        <v>0</v>
      </c>
      <c r="N30" s="21" t="s">
        <v>11</v>
      </c>
      <c r="O30" s="22">
        <f t="shared" si="6"/>
        <v>0</v>
      </c>
      <c r="P30" s="21">
        <v>22</v>
      </c>
      <c r="Q30" s="22">
        <f t="shared" si="7"/>
        <v>340</v>
      </c>
      <c r="R30" s="23"/>
      <c r="S30" s="23"/>
      <c r="T30" s="23"/>
      <c r="U30" s="24"/>
      <c r="W30" s="25">
        <f t="shared" si="13"/>
        <v>255</v>
      </c>
      <c r="X30" s="25">
        <f t="shared" si="8"/>
        <v>210</v>
      </c>
      <c r="Y30" s="25">
        <f t="shared" si="9"/>
        <v>0</v>
      </c>
      <c r="Z30" s="25">
        <f t="shared" si="10"/>
        <v>0</v>
      </c>
      <c r="AA30" s="25">
        <f t="shared" si="11"/>
        <v>340</v>
      </c>
      <c r="AB30" s="25">
        <f t="shared" si="12"/>
        <v>0</v>
      </c>
      <c r="AC30" s="25">
        <f t="shared" si="12"/>
        <v>0</v>
      </c>
      <c r="AD30" s="25">
        <f t="shared" si="12"/>
        <v>0</v>
      </c>
      <c r="AE30" s="25">
        <f t="shared" si="12"/>
        <v>0</v>
      </c>
      <c r="AG30" s="12">
        <f>IF('Men''s Epée'!$W$3=TRUE,I30,0)</f>
        <v>255</v>
      </c>
      <c r="AH30" s="12">
        <f>IF('Men''s Epée'!$X$3=TRUE,K30,0)</f>
        <v>210</v>
      </c>
      <c r="AI30" s="12">
        <f>IF('Men''s Epée'!$Y$3=TRUE,M30,0)</f>
        <v>0</v>
      </c>
      <c r="AJ30" s="12">
        <f>IF('Men''s Epée'!$Z$3=TRUE,O30,0)</f>
        <v>0</v>
      </c>
      <c r="AK30" s="12">
        <f>IF('Men''s Epée'!$AA$3=TRUE,Q30,0)</f>
        <v>340</v>
      </c>
      <c r="AL30" s="26">
        <f t="shared" si="14"/>
        <v>0</v>
      </c>
      <c r="AM30" s="26">
        <f t="shared" si="14"/>
        <v>0</v>
      </c>
      <c r="AN30" s="26">
        <f t="shared" si="14"/>
        <v>0</v>
      </c>
      <c r="AO30" s="26">
        <f t="shared" si="14"/>
        <v>0</v>
      </c>
      <c r="AP30" s="12">
        <f t="shared" si="15"/>
        <v>805</v>
      </c>
    </row>
    <row r="31" spans="1:42" ht="13.5">
      <c r="A31" s="16" t="str">
        <f t="shared" si="0"/>
        <v>28</v>
      </c>
      <c r="B31" s="16">
        <f t="shared" si="1"/>
      </c>
      <c r="C31" s="17" t="s">
        <v>38</v>
      </c>
      <c r="D31" s="18">
        <v>68</v>
      </c>
      <c r="E31" s="19">
        <f t="shared" si="2"/>
        <v>792</v>
      </c>
      <c r="F31" s="20"/>
      <c r="G31" s="21"/>
      <c r="H31" s="21" t="s">
        <v>11</v>
      </c>
      <c r="I31" s="22">
        <f t="shared" si="3"/>
        <v>0</v>
      </c>
      <c r="J31" s="21" t="s">
        <v>11</v>
      </c>
      <c r="K31" s="22">
        <f t="shared" si="4"/>
        <v>0</v>
      </c>
      <c r="L31" s="21">
        <v>30</v>
      </c>
      <c r="M31" s="22">
        <f t="shared" si="5"/>
        <v>290</v>
      </c>
      <c r="N31" s="21" t="s">
        <v>11</v>
      </c>
      <c r="O31" s="22">
        <f t="shared" si="6"/>
        <v>0</v>
      </c>
      <c r="P31" s="21">
        <v>15</v>
      </c>
      <c r="Q31" s="22">
        <f t="shared" si="7"/>
        <v>502</v>
      </c>
      <c r="R31" s="23"/>
      <c r="S31" s="23"/>
      <c r="T31" s="23"/>
      <c r="U31" s="24"/>
      <c r="W31" s="25">
        <f t="shared" si="13"/>
        <v>0</v>
      </c>
      <c r="X31" s="25">
        <f t="shared" si="8"/>
        <v>0</v>
      </c>
      <c r="Y31" s="25">
        <f t="shared" si="9"/>
        <v>290</v>
      </c>
      <c r="Z31" s="25">
        <f t="shared" si="10"/>
        <v>0</v>
      </c>
      <c r="AA31" s="25">
        <f t="shared" si="11"/>
        <v>502</v>
      </c>
      <c r="AB31" s="25">
        <f t="shared" si="12"/>
        <v>0</v>
      </c>
      <c r="AC31" s="25">
        <f t="shared" si="12"/>
        <v>0</v>
      </c>
      <c r="AD31" s="25">
        <f t="shared" si="12"/>
        <v>0</v>
      </c>
      <c r="AE31" s="25">
        <f t="shared" si="12"/>
        <v>0</v>
      </c>
      <c r="AG31" s="12">
        <f>IF('Men''s Epée'!$W$3=TRUE,I31,0)</f>
        <v>0</v>
      </c>
      <c r="AH31" s="12">
        <f>IF('Men''s Epée'!$X$3=TRUE,K31,0)</f>
        <v>0</v>
      </c>
      <c r="AI31" s="12">
        <f>IF('Men''s Epée'!$Y$3=TRUE,M31,0)</f>
        <v>290</v>
      </c>
      <c r="AJ31" s="12">
        <f>IF('Men''s Epée'!$Z$3=TRUE,O31,0)</f>
        <v>0</v>
      </c>
      <c r="AK31" s="12">
        <f>IF('Men''s Epée'!$AA$3=TRUE,Q31,0)</f>
        <v>502</v>
      </c>
      <c r="AL31" s="26">
        <f t="shared" si="14"/>
        <v>0</v>
      </c>
      <c r="AM31" s="26">
        <f t="shared" si="14"/>
        <v>0</v>
      </c>
      <c r="AN31" s="26">
        <f t="shared" si="14"/>
        <v>0</v>
      </c>
      <c r="AO31" s="26">
        <f t="shared" si="14"/>
        <v>0</v>
      </c>
      <c r="AP31" s="12">
        <f t="shared" si="15"/>
        <v>792</v>
      </c>
    </row>
    <row r="32" spans="1:42" ht="13.5">
      <c r="A32" s="16" t="str">
        <f t="shared" si="0"/>
        <v>29</v>
      </c>
      <c r="B32" s="16" t="str">
        <f t="shared" si="1"/>
        <v># ^</v>
      </c>
      <c r="C32" s="17" t="s">
        <v>43</v>
      </c>
      <c r="D32" s="18">
        <v>81</v>
      </c>
      <c r="E32" s="19">
        <f t="shared" si="2"/>
        <v>775</v>
      </c>
      <c r="F32" s="20"/>
      <c r="G32" s="21"/>
      <c r="H32" s="21">
        <v>46</v>
      </c>
      <c r="I32" s="22">
        <f t="shared" si="3"/>
        <v>210</v>
      </c>
      <c r="J32" s="21">
        <v>32</v>
      </c>
      <c r="K32" s="22">
        <f t="shared" si="4"/>
        <v>280</v>
      </c>
      <c r="L32" s="21" t="s">
        <v>11</v>
      </c>
      <c r="M32" s="22">
        <f t="shared" si="5"/>
        <v>0</v>
      </c>
      <c r="N32" s="21" t="s">
        <v>11</v>
      </c>
      <c r="O32" s="22">
        <f t="shared" si="6"/>
        <v>0</v>
      </c>
      <c r="P32" s="21">
        <v>27</v>
      </c>
      <c r="Q32" s="22">
        <f t="shared" si="7"/>
        <v>285</v>
      </c>
      <c r="R32" s="23"/>
      <c r="S32" s="23"/>
      <c r="T32" s="23"/>
      <c r="U32" s="24"/>
      <c r="W32" s="25">
        <f t="shared" si="13"/>
        <v>210</v>
      </c>
      <c r="X32" s="25">
        <f t="shared" si="8"/>
        <v>280</v>
      </c>
      <c r="Y32" s="25">
        <f t="shared" si="9"/>
        <v>0</v>
      </c>
      <c r="Z32" s="25">
        <f t="shared" si="10"/>
        <v>0</v>
      </c>
      <c r="AA32" s="25">
        <f t="shared" si="11"/>
        <v>285</v>
      </c>
      <c r="AB32" s="25">
        <f t="shared" si="12"/>
        <v>0</v>
      </c>
      <c r="AC32" s="25">
        <f t="shared" si="12"/>
        <v>0</v>
      </c>
      <c r="AD32" s="25">
        <f t="shared" si="12"/>
        <v>0</v>
      </c>
      <c r="AE32" s="25">
        <f t="shared" si="12"/>
        <v>0</v>
      </c>
      <c r="AG32" s="12">
        <f>IF('Men''s Epée'!$W$3=TRUE,I32,0)</f>
        <v>210</v>
      </c>
      <c r="AH32" s="12">
        <f>IF('Men''s Epée'!$X$3=TRUE,K32,0)</f>
        <v>280</v>
      </c>
      <c r="AI32" s="12">
        <f>IF('Men''s Epée'!$Y$3=TRUE,M32,0)</f>
        <v>0</v>
      </c>
      <c r="AJ32" s="12">
        <f>IF('Men''s Epée'!$Z$3=TRUE,O32,0)</f>
        <v>0</v>
      </c>
      <c r="AK32" s="12">
        <f>IF('Men''s Epée'!$AA$3=TRUE,Q32,0)</f>
        <v>285</v>
      </c>
      <c r="AL32" s="26">
        <f t="shared" si="14"/>
        <v>0</v>
      </c>
      <c r="AM32" s="26">
        <f t="shared" si="14"/>
        <v>0</v>
      </c>
      <c r="AN32" s="26">
        <f t="shared" si="14"/>
        <v>0</v>
      </c>
      <c r="AO32" s="26">
        <f t="shared" si="14"/>
        <v>0</v>
      </c>
      <c r="AP32" s="12">
        <f t="shared" si="15"/>
        <v>775</v>
      </c>
    </row>
    <row r="33" spans="1:42" ht="13.5">
      <c r="A33" s="16" t="str">
        <f t="shared" si="0"/>
        <v>30</v>
      </c>
      <c r="B33" s="16" t="str">
        <f t="shared" si="1"/>
        <v>^</v>
      </c>
      <c r="C33" s="17" t="s">
        <v>55</v>
      </c>
      <c r="D33" s="18">
        <v>79</v>
      </c>
      <c r="E33" s="19">
        <f t="shared" si="2"/>
        <v>763</v>
      </c>
      <c r="F33" s="20"/>
      <c r="G33" s="21"/>
      <c r="H33" s="21">
        <v>40.5</v>
      </c>
      <c r="I33" s="22">
        <f t="shared" si="3"/>
        <v>237.5</v>
      </c>
      <c r="J33" s="21" t="s">
        <v>11</v>
      </c>
      <c r="K33" s="22">
        <f t="shared" si="4"/>
        <v>0</v>
      </c>
      <c r="L33" s="21">
        <v>13</v>
      </c>
      <c r="M33" s="22">
        <f t="shared" si="5"/>
        <v>525</v>
      </c>
      <c r="N33" s="21" t="s">
        <v>11</v>
      </c>
      <c r="O33" s="22">
        <f t="shared" si="6"/>
        <v>0</v>
      </c>
      <c r="P33" s="21" t="s">
        <v>11</v>
      </c>
      <c r="Q33" s="22">
        <f t="shared" si="7"/>
        <v>0</v>
      </c>
      <c r="R33" s="23"/>
      <c r="S33" s="23"/>
      <c r="T33" s="23"/>
      <c r="U33" s="24"/>
      <c r="W33" s="25">
        <f t="shared" si="13"/>
        <v>237.5</v>
      </c>
      <c r="X33" s="25">
        <f t="shared" si="8"/>
        <v>0</v>
      </c>
      <c r="Y33" s="25">
        <f t="shared" si="9"/>
        <v>525</v>
      </c>
      <c r="Z33" s="25">
        <f t="shared" si="10"/>
        <v>0</v>
      </c>
      <c r="AA33" s="25">
        <f t="shared" si="11"/>
        <v>0</v>
      </c>
      <c r="AB33" s="25">
        <f t="shared" si="12"/>
        <v>0</v>
      </c>
      <c r="AC33" s="25">
        <f t="shared" si="12"/>
        <v>0</v>
      </c>
      <c r="AD33" s="25">
        <f t="shared" si="12"/>
        <v>0</v>
      </c>
      <c r="AE33" s="25">
        <f t="shared" si="12"/>
        <v>0</v>
      </c>
      <c r="AG33" s="12">
        <f>IF('Men''s Epée'!$W$3=TRUE,I33,0)</f>
        <v>237.5</v>
      </c>
      <c r="AH33" s="12">
        <f>IF('Men''s Epée'!$X$3=TRUE,K33,0)</f>
        <v>0</v>
      </c>
      <c r="AI33" s="12">
        <f>IF('Men''s Epée'!$Y$3=TRUE,M33,0)</f>
        <v>525</v>
      </c>
      <c r="AJ33" s="12">
        <f>IF('Men''s Epée'!$Z$3=TRUE,O33,0)</f>
        <v>0</v>
      </c>
      <c r="AK33" s="12">
        <f>IF('Men''s Epée'!$AA$3=TRUE,Q33,0)</f>
        <v>0</v>
      </c>
      <c r="AL33" s="26">
        <f t="shared" si="14"/>
        <v>0</v>
      </c>
      <c r="AM33" s="26">
        <f t="shared" si="14"/>
        <v>0</v>
      </c>
      <c r="AN33" s="26">
        <f t="shared" si="14"/>
        <v>0</v>
      </c>
      <c r="AO33" s="26">
        <f t="shared" si="14"/>
        <v>0</v>
      </c>
      <c r="AP33" s="12">
        <f t="shared" si="15"/>
        <v>762.5</v>
      </c>
    </row>
    <row r="34" spans="1:42" ht="13.5">
      <c r="A34" s="16" t="str">
        <f t="shared" si="0"/>
        <v>31</v>
      </c>
      <c r="B34" s="16" t="str">
        <f t="shared" si="1"/>
        <v># ^</v>
      </c>
      <c r="C34" s="17" t="s">
        <v>27</v>
      </c>
      <c r="D34" s="18">
        <v>80</v>
      </c>
      <c r="E34" s="19">
        <f t="shared" si="2"/>
        <v>754</v>
      </c>
      <c r="F34" s="20"/>
      <c r="G34" s="21"/>
      <c r="H34" s="21">
        <v>38</v>
      </c>
      <c r="I34" s="22">
        <f t="shared" si="3"/>
        <v>250</v>
      </c>
      <c r="J34" s="21" t="s">
        <v>11</v>
      </c>
      <c r="K34" s="22">
        <f t="shared" si="4"/>
        <v>0</v>
      </c>
      <c r="L34" s="21" t="s">
        <v>11</v>
      </c>
      <c r="M34" s="22">
        <f t="shared" si="5"/>
        <v>0</v>
      </c>
      <c r="N34" s="21" t="s">
        <v>11</v>
      </c>
      <c r="O34" s="22">
        <f t="shared" si="6"/>
        <v>0</v>
      </c>
      <c r="P34" s="21">
        <v>14</v>
      </c>
      <c r="Q34" s="22">
        <f t="shared" si="7"/>
        <v>504</v>
      </c>
      <c r="R34" s="23"/>
      <c r="S34" s="23"/>
      <c r="T34" s="23"/>
      <c r="U34" s="24"/>
      <c r="W34" s="25">
        <f t="shared" si="13"/>
        <v>250</v>
      </c>
      <c r="X34" s="25">
        <f t="shared" si="8"/>
        <v>0</v>
      </c>
      <c r="Y34" s="25">
        <f t="shared" si="9"/>
        <v>0</v>
      </c>
      <c r="Z34" s="25">
        <f t="shared" si="10"/>
        <v>0</v>
      </c>
      <c r="AA34" s="25">
        <f t="shared" si="11"/>
        <v>504</v>
      </c>
      <c r="AB34" s="25">
        <f t="shared" si="12"/>
        <v>0</v>
      </c>
      <c r="AC34" s="25">
        <f t="shared" si="12"/>
        <v>0</v>
      </c>
      <c r="AD34" s="25">
        <f t="shared" si="12"/>
        <v>0</v>
      </c>
      <c r="AE34" s="25">
        <f t="shared" si="12"/>
        <v>0</v>
      </c>
      <c r="AG34" s="12">
        <f>IF('Men''s Epée'!$W$3=TRUE,I34,0)</f>
        <v>250</v>
      </c>
      <c r="AH34" s="12">
        <f>IF('Men''s Epée'!$X$3=TRUE,K34,0)</f>
        <v>0</v>
      </c>
      <c r="AI34" s="12">
        <f>IF('Men''s Epée'!$Y$3=TRUE,M34,0)</f>
        <v>0</v>
      </c>
      <c r="AJ34" s="12">
        <f>IF('Men''s Epée'!$Z$3=TRUE,O34,0)</f>
        <v>0</v>
      </c>
      <c r="AK34" s="12">
        <f>IF('Men''s Epée'!$AA$3=TRUE,Q34,0)</f>
        <v>504</v>
      </c>
      <c r="AL34" s="26">
        <f t="shared" si="14"/>
        <v>0</v>
      </c>
      <c r="AM34" s="26">
        <f t="shared" si="14"/>
        <v>0</v>
      </c>
      <c r="AN34" s="26">
        <f t="shared" si="14"/>
        <v>0</v>
      </c>
      <c r="AO34" s="26">
        <f t="shared" si="14"/>
        <v>0</v>
      </c>
      <c r="AP34" s="12">
        <f t="shared" si="15"/>
        <v>754</v>
      </c>
    </row>
    <row r="35" spans="1:42" ht="13.5">
      <c r="A35" s="16" t="str">
        <f t="shared" si="0"/>
        <v>32</v>
      </c>
      <c r="B35" s="16">
        <f t="shared" si="1"/>
      </c>
      <c r="C35" s="17" t="s">
        <v>45</v>
      </c>
      <c r="D35" s="18">
        <v>56</v>
      </c>
      <c r="E35" s="19">
        <f t="shared" si="2"/>
        <v>695</v>
      </c>
      <c r="F35" s="20"/>
      <c r="G35" s="21"/>
      <c r="H35" s="21" t="s">
        <v>11</v>
      </c>
      <c r="I35" s="22">
        <f t="shared" si="3"/>
        <v>0</v>
      </c>
      <c r="J35" s="21" t="s">
        <v>11</v>
      </c>
      <c r="K35" s="22">
        <f t="shared" si="4"/>
        <v>0</v>
      </c>
      <c r="L35" s="21" t="s">
        <v>11</v>
      </c>
      <c r="M35" s="22">
        <f t="shared" si="5"/>
        <v>0</v>
      </c>
      <c r="N35" s="21" t="s">
        <v>11</v>
      </c>
      <c r="O35" s="22">
        <f t="shared" si="6"/>
        <v>0</v>
      </c>
      <c r="P35" s="21">
        <v>6</v>
      </c>
      <c r="Q35" s="22">
        <f t="shared" si="7"/>
        <v>695</v>
      </c>
      <c r="R35" s="23"/>
      <c r="S35" s="23"/>
      <c r="T35" s="23"/>
      <c r="U35" s="24"/>
      <c r="W35" s="25">
        <f t="shared" si="13"/>
        <v>0</v>
      </c>
      <c r="X35" s="25">
        <f>K35</f>
        <v>0</v>
      </c>
      <c r="Y35" s="25">
        <f>M35</f>
        <v>0</v>
      </c>
      <c r="Z35" s="25">
        <f>O35</f>
        <v>0</v>
      </c>
      <c r="AA35" s="25">
        <f>Q35</f>
        <v>695</v>
      </c>
      <c r="AB35" s="25">
        <f>IF(OR($A$3=1,R35&gt;0),ABS(R35),0)</f>
        <v>0</v>
      </c>
      <c r="AC35" s="25">
        <f>IF(OR($A$3=1,S35&gt;0),ABS(S35),0)</f>
        <v>0</v>
      </c>
      <c r="AD35" s="25">
        <f>IF(OR($A$3=1,T35&gt;0),ABS(T35),0)</f>
        <v>0</v>
      </c>
      <c r="AE35" s="25">
        <f>IF(OR($A$3=1,U35&gt;0),ABS(U35),0)</f>
        <v>0</v>
      </c>
      <c r="AG35" s="12">
        <f>IF('Men''s Epée'!$W$3=TRUE,I35,0)</f>
        <v>0</v>
      </c>
      <c r="AH35" s="12">
        <f>IF('Men''s Epée'!$X$3=TRUE,K35,0)</f>
        <v>0</v>
      </c>
      <c r="AI35" s="12">
        <f>IF('Men''s Epée'!$Y$3=TRUE,M35,0)</f>
        <v>0</v>
      </c>
      <c r="AJ35" s="12">
        <f>IF('Men''s Epée'!$Z$3=TRUE,O35,0)</f>
        <v>0</v>
      </c>
      <c r="AK35" s="12">
        <f>IF('Men''s Epée'!$AA$3=TRUE,Q35,0)</f>
        <v>695</v>
      </c>
      <c r="AL35" s="26">
        <f t="shared" si="14"/>
        <v>0</v>
      </c>
      <c r="AM35" s="26">
        <f t="shared" si="14"/>
        <v>0</v>
      </c>
      <c r="AN35" s="26">
        <f t="shared" si="14"/>
        <v>0</v>
      </c>
      <c r="AO35" s="26">
        <f t="shared" si="14"/>
        <v>0</v>
      </c>
      <c r="AP35" s="12">
        <f t="shared" si="15"/>
        <v>695</v>
      </c>
    </row>
    <row r="36" spans="1:42" ht="13.5">
      <c r="A36" s="16" t="str">
        <f t="shared" si="0"/>
        <v>33</v>
      </c>
      <c r="B36" s="16">
        <f aca="true" t="shared" si="16" ref="B36:B49">TRIM(IF(D36&gt;=JuniorCutoff,"#","")&amp;IF(ISERROR(FIND("*",C36))," "&amp;IF(AND(D36&gt;=WUGStartCutoff,D36&lt;=WUGStopCutoff),"^",""),""))</f>
      </c>
      <c r="C36" s="17" t="s">
        <v>49</v>
      </c>
      <c r="D36" s="18">
        <v>66</v>
      </c>
      <c r="E36" s="19">
        <f aca="true" t="shared" si="17" ref="E36:E49">ROUND(F36+IF($A$3=1,G36,0)+LARGE($W36:$AE36,1)+LARGE($W36:$AE36,2)+LARGE($W36:$AE36,3),0)</f>
        <v>688</v>
      </c>
      <c r="F36" s="20"/>
      <c r="G36" s="21"/>
      <c r="H36" s="21" t="s">
        <v>11</v>
      </c>
      <c r="I36" s="22">
        <f>IF(OR($A$3=1,$W$3=TRUE),IF(OR(H36&gt;=49,ISNUMBER(H36)=FALSE),0,VLOOKUP(H36,PointTable,I$3,TRUE)),0)</f>
        <v>0</v>
      </c>
      <c r="J36" s="21" t="s">
        <v>11</v>
      </c>
      <c r="K36" s="22">
        <f>IF(OR($A$3=1,$X$3=TRUE),IF(OR(J36&gt;=49,ISNUMBER(J36)=FALSE),0,VLOOKUP(J36,PointTable,K$3,TRUE)),0)</f>
        <v>0</v>
      </c>
      <c r="L36" s="21">
        <v>19</v>
      </c>
      <c r="M36" s="22">
        <f>IF(OR($A$3=1,$Y$3=TRUE),IF(OR(L36&gt;=49,ISNUMBER(L36)=FALSE),0,VLOOKUP(L36,PointTable,M$3,TRUE)),0)</f>
        <v>405</v>
      </c>
      <c r="N36" s="21" t="s">
        <v>11</v>
      </c>
      <c r="O36" s="22">
        <f>IF(OR($A$3=1,$Z$3=TRUE),IF(OR(N36&gt;=49,ISNUMBER(N36)=FALSE),0,VLOOKUP(N36,PointTable,O$3,TRUE)),0)</f>
        <v>0</v>
      </c>
      <c r="P36" s="21">
        <v>28</v>
      </c>
      <c r="Q36" s="22">
        <f>IF(OR($A$3=1,$AA$3=TRUE),IF(OR(P36&gt;=49,ISNUMBER(P36)=FALSE),0,VLOOKUP(P36,PointTable,Q$3,TRUE)),0)</f>
        <v>283</v>
      </c>
      <c r="R36" s="23"/>
      <c r="S36" s="23"/>
      <c r="T36" s="23"/>
      <c r="U36" s="24"/>
      <c r="W36" s="25">
        <f aca="true" t="shared" si="18" ref="W36:W48">I36</f>
        <v>0</v>
      </c>
      <c r="X36" s="25">
        <f aca="true" t="shared" si="19" ref="X36:X48">K36</f>
        <v>0</v>
      </c>
      <c r="Y36" s="25">
        <f aca="true" t="shared" si="20" ref="Y36:Y48">M36</f>
        <v>405</v>
      </c>
      <c r="Z36" s="25">
        <f aca="true" t="shared" si="21" ref="Z36:Z48">O36</f>
        <v>0</v>
      </c>
      <c r="AA36" s="25">
        <f aca="true" t="shared" si="22" ref="AA36:AA48">Q36</f>
        <v>283</v>
      </c>
      <c r="AB36" s="25">
        <f aca="true" t="shared" si="23" ref="AB36:AB48">IF(OR($A$3=1,R36&gt;0),ABS(R36),0)</f>
        <v>0</v>
      </c>
      <c r="AC36" s="25">
        <f aca="true" t="shared" si="24" ref="AC36:AC48">IF(OR($A$3=1,S36&gt;0),ABS(S36),0)</f>
        <v>0</v>
      </c>
      <c r="AD36" s="25">
        <f aca="true" t="shared" si="25" ref="AD36:AD48">IF(OR($A$3=1,T36&gt;0),ABS(T36),0)</f>
        <v>0</v>
      </c>
      <c r="AE36" s="25">
        <f aca="true" t="shared" si="26" ref="AE36:AE48">IF(OR($A$3=1,U36&gt;0),ABS(U36),0)</f>
        <v>0</v>
      </c>
      <c r="AG36" s="12">
        <f>IF('Men''s Epée'!$W$3=TRUE,I36,0)</f>
        <v>0</v>
      </c>
      <c r="AH36" s="12">
        <f>IF('Men''s Epée'!$X$3=TRUE,K36,0)</f>
        <v>0</v>
      </c>
      <c r="AI36" s="12">
        <f>IF('Men''s Epée'!$Y$3=TRUE,M36,0)</f>
        <v>405</v>
      </c>
      <c r="AJ36" s="12">
        <f>IF('Men''s Epée'!$Z$3=TRUE,O36,0)</f>
        <v>0</v>
      </c>
      <c r="AK36" s="12">
        <f>IF('Men''s Epée'!$AA$3=TRUE,Q36,0)</f>
        <v>283</v>
      </c>
      <c r="AL36" s="26">
        <f aca="true" t="shared" si="27" ref="AL36:AL48">MAX(R36,0)</f>
        <v>0</v>
      </c>
      <c r="AM36" s="26">
        <f aca="true" t="shared" si="28" ref="AM36:AM48">MAX(S36,0)</f>
        <v>0</v>
      </c>
      <c r="AN36" s="26">
        <f aca="true" t="shared" si="29" ref="AN36:AN48">MAX(T36,0)</f>
        <v>0</v>
      </c>
      <c r="AO36" s="26">
        <f aca="true" t="shared" si="30" ref="AO36:AO48">MAX(U36,0)</f>
        <v>0</v>
      </c>
      <c r="AP36" s="12">
        <f aca="true" t="shared" si="31" ref="AP36:AP48">LARGE(AG36:AO36,1)+LARGE(AG36:AO36,2)+LARGE(AG36:AO36,3)+F36</f>
        <v>688</v>
      </c>
    </row>
    <row r="37" spans="1:42" ht="13.5">
      <c r="A37" s="16" t="str">
        <f t="shared" si="0"/>
        <v>34</v>
      </c>
      <c r="B37" s="16" t="str">
        <f t="shared" si="16"/>
        <v>^</v>
      </c>
      <c r="C37" s="17" t="s">
        <v>298</v>
      </c>
      <c r="D37" s="18">
        <v>74</v>
      </c>
      <c r="E37" s="19">
        <f t="shared" si="17"/>
        <v>630</v>
      </c>
      <c r="F37" s="20"/>
      <c r="G37" s="21"/>
      <c r="H37" s="21" t="s">
        <v>11</v>
      </c>
      <c r="I37" s="22">
        <f aca="true" t="shared" si="32" ref="I37:I75">IF(OR($A$3=1,$W$3=TRUE),IF(OR(H37&gt;=49,ISNUMBER(H37)=FALSE),0,VLOOKUP(H37,PointTable,I$3,TRUE)),0)</f>
        <v>0</v>
      </c>
      <c r="J37" s="21">
        <v>19</v>
      </c>
      <c r="K37" s="22">
        <f aca="true" t="shared" si="33" ref="K37:K75">IF(OR($A$3=1,$X$3=TRUE),IF(OR(J37&gt;=49,ISNUMBER(J37)=FALSE),0,VLOOKUP(J37,PointTable,K$3,TRUE)),0)</f>
        <v>405</v>
      </c>
      <c r="L37" s="21">
        <v>43</v>
      </c>
      <c r="M37" s="22">
        <f aca="true" t="shared" si="34" ref="M37:M75">IF(OR($A$3=1,$Y$3=TRUE),IF(OR(L37&gt;=49,ISNUMBER(L37)=FALSE),0,VLOOKUP(L37,PointTable,M$3,TRUE)),0)</f>
        <v>225</v>
      </c>
      <c r="N37" s="21" t="s">
        <v>11</v>
      </c>
      <c r="O37" s="22">
        <f aca="true" t="shared" si="35" ref="O37:O75">IF(OR($A$3=1,$Z$3=TRUE),IF(OR(N37&gt;=49,ISNUMBER(N37)=FALSE),0,VLOOKUP(N37,PointTable,O$3,TRUE)),0)</f>
        <v>0</v>
      </c>
      <c r="P37" s="21" t="s">
        <v>11</v>
      </c>
      <c r="Q37" s="22">
        <f aca="true" t="shared" si="36" ref="Q37:Q75">IF(OR($A$3=1,$AA$3=TRUE),IF(OR(P37&gt;=49,ISNUMBER(P37)=FALSE),0,VLOOKUP(P37,PointTable,Q$3,TRUE)),0)</f>
        <v>0</v>
      </c>
      <c r="R37" s="23"/>
      <c r="S37" s="23"/>
      <c r="T37" s="23"/>
      <c r="U37" s="24"/>
      <c r="W37" s="25">
        <f t="shared" si="18"/>
        <v>0</v>
      </c>
      <c r="X37" s="25">
        <f t="shared" si="19"/>
        <v>405</v>
      </c>
      <c r="Y37" s="25">
        <f t="shared" si="20"/>
        <v>225</v>
      </c>
      <c r="Z37" s="25">
        <f t="shared" si="21"/>
        <v>0</v>
      </c>
      <c r="AA37" s="25">
        <f t="shared" si="22"/>
        <v>0</v>
      </c>
      <c r="AB37" s="25">
        <f t="shared" si="23"/>
        <v>0</v>
      </c>
      <c r="AC37" s="25">
        <f t="shared" si="24"/>
        <v>0</v>
      </c>
      <c r="AD37" s="25">
        <f t="shared" si="25"/>
        <v>0</v>
      </c>
      <c r="AE37" s="25">
        <f t="shared" si="26"/>
        <v>0</v>
      </c>
      <c r="AG37" s="12">
        <f>IF('Men''s Epée'!$W$3=TRUE,I37,0)</f>
        <v>0</v>
      </c>
      <c r="AH37" s="12">
        <f>IF('Men''s Epée'!$X$3=TRUE,K37,0)</f>
        <v>405</v>
      </c>
      <c r="AI37" s="12">
        <f>IF('Men''s Epée'!$Y$3=TRUE,M37,0)</f>
        <v>225</v>
      </c>
      <c r="AJ37" s="12">
        <f>IF('Men''s Epée'!$Z$3=TRUE,O37,0)</f>
        <v>0</v>
      </c>
      <c r="AK37" s="12">
        <f>IF('Men''s Epée'!$AA$3=TRUE,Q37,0)</f>
        <v>0</v>
      </c>
      <c r="AL37" s="26">
        <f t="shared" si="27"/>
        <v>0</v>
      </c>
      <c r="AM37" s="26">
        <f t="shared" si="28"/>
        <v>0</v>
      </c>
      <c r="AN37" s="26">
        <f t="shared" si="29"/>
        <v>0</v>
      </c>
      <c r="AO37" s="26">
        <f t="shared" si="30"/>
        <v>0</v>
      </c>
      <c r="AP37" s="12">
        <f t="shared" si="31"/>
        <v>630</v>
      </c>
    </row>
    <row r="38" spans="1:42" ht="13.5">
      <c r="A38" s="16" t="str">
        <f t="shared" si="0"/>
        <v>35</v>
      </c>
      <c r="B38" s="16">
        <f t="shared" si="16"/>
      </c>
      <c r="C38" s="17" t="s">
        <v>53</v>
      </c>
      <c r="D38" s="18">
        <v>63</v>
      </c>
      <c r="E38" s="19">
        <f t="shared" si="17"/>
        <v>608</v>
      </c>
      <c r="F38" s="20"/>
      <c r="G38" s="21"/>
      <c r="H38" s="21">
        <v>34</v>
      </c>
      <c r="I38" s="22">
        <f t="shared" si="32"/>
        <v>270</v>
      </c>
      <c r="J38" s="21" t="s">
        <v>11</v>
      </c>
      <c r="K38" s="22">
        <f t="shared" si="33"/>
        <v>0</v>
      </c>
      <c r="L38" s="21" t="s">
        <v>11</v>
      </c>
      <c r="M38" s="22">
        <f t="shared" si="34"/>
        <v>0</v>
      </c>
      <c r="N38" s="21" t="s">
        <v>11</v>
      </c>
      <c r="O38" s="22">
        <f t="shared" si="35"/>
        <v>0</v>
      </c>
      <c r="P38" s="21">
        <v>23</v>
      </c>
      <c r="Q38" s="22">
        <f t="shared" si="36"/>
        <v>338</v>
      </c>
      <c r="R38" s="23"/>
      <c r="S38" s="23"/>
      <c r="T38" s="23"/>
      <c r="U38" s="24"/>
      <c r="W38" s="25">
        <f t="shared" si="18"/>
        <v>270</v>
      </c>
      <c r="X38" s="25">
        <f t="shared" si="19"/>
        <v>0</v>
      </c>
      <c r="Y38" s="25">
        <f t="shared" si="20"/>
        <v>0</v>
      </c>
      <c r="Z38" s="25">
        <f t="shared" si="21"/>
        <v>0</v>
      </c>
      <c r="AA38" s="25">
        <f t="shared" si="22"/>
        <v>338</v>
      </c>
      <c r="AB38" s="25">
        <f t="shared" si="23"/>
        <v>0</v>
      </c>
      <c r="AC38" s="25">
        <f t="shared" si="24"/>
        <v>0</v>
      </c>
      <c r="AD38" s="25">
        <f t="shared" si="25"/>
        <v>0</v>
      </c>
      <c r="AE38" s="25">
        <f t="shared" si="26"/>
        <v>0</v>
      </c>
      <c r="AG38" s="12">
        <f>IF('Men''s Epée'!$W$3=TRUE,I38,0)</f>
        <v>270</v>
      </c>
      <c r="AH38" s="12">
        <f>IF('Men''s Epée'!$X$3=TRUE,K38,0)</f>
        <v>0</v>
      </c>
      <c r="AI38" s="12">
        <f>IF('Men''s Epée'!$Y$3=TRUE,M38,0)</f>
        <v>0</v>
      </c>
      <c r="AJ38" s="12">
        <f>IF('Men''s Epée'!$Z$3=TRUE,O38,0)</f>
        <v>0</v>
      </c>
      <c r="AK38" s="12">
        <f>IF('Men''s Epée'!$AA$3=TRUE,Q38,0)</f>
        <v>338</v>
      </c>
      <c r="AL38" s="26">
        <f t="shared" si="27"/>
        <v>0</v>
      </c>
      <c r="AM38" s="26">
        <f t="shared" si="28"/>
        <v>0</v>
      </c>
      <c r="AN38" s="26">
        <f t="shared" si="29"/>
        <v>0</v>
      </c>
      <c r="AO38" s="26">
        <f t="shared" si="30"/>
        <v>0</v>
      </c>
      <c r="AP38" s="12">
        <f t="shared" si="31"/>
        <v>608</v>
      </c>
    </row>
    <row r="39" spans="1:42" ht="13.5">
      <c r="A39" s="16" t="str">
        <f t="shared" si="0"/>
        <v>36</v>
      </c>
      <c r="B39" s="16" t="str">
        <f t="shared" si="16"/>
        <v>^</v>
      </c>
      <c r="C39" s="17" t="s">
        <v>35</v>
      </c>
      <c r="D39" s="18">
        <v>76</v>
      </c>
      <c r="E39" s="19">
        <f t="shared" si="17"/>
        <v>585</v>
      </c>
      <c r="F39" s="20"/>
      <c r="G39" s="21"/>
      <c r="H39" s="21" t="s">
        <v>11</v>
      </c>
      <c r="I39" s="22">
        <f t="shared" si="32"/>
        <v>0</v>
      </c>
      <c r="J39" s="21">
        <v>23</v>
      </c>
      <c r="K39" s="22">
        <f t="shared" si="33"/>
        <v>385</v>
      </c>
      <c r="L39" s="21">
        <v>48</v>
      </c>
      <c r="M39" s="22">
        <f t="shared" si="34"/>
        <v>200</v>
      </c>
      <c r="N39" s="21" t="s">
        <v>11</v>
      </c>
      <c r="O39" s="22">
        <f t="shared" si="35"/>
        <v>0</v>
      </c>
      <c r="P39" s="21" t="s">
        <v>11</v>
      </c>
      <c r="Q39" s="22">
        <f t="shared" si="36"/>
        <v>0</v>
      </c>
      <c r="R39" s="23"/>
      <c r="S39" s="23"/>
      <c r="T39" s="23"/>
      <c r="U39" s="24"/>
      <c r="W39" s="25">
        <f t="shared" si="18"/>
        <v>0</v>
      </c>
      <c r="X39" s="25">
        <f t="shared" si="19"/>
        <v>385</v>
      </c>
      <c r="Y39" s="25">
        <f t="shared" si="20"/>
        <v>200</v>
      </c>
      <c r="Z39" s="25">
        <f t="shared" si="21"/>
        <v>0</v>
      </c>
      <c r="AA39" s="25">
        <f t="shared" si="22"/>
        <v>0</v>
      </c>
      <c r="AB39" s="25">
        <f t="shared" si="23"/>
        <v>0</v>
      </c>
      <c r="AC39" s="25">
        <f t="shared" si="24"/>
        <v>0</v>
      </c>
      <c r="AD39" s="25">
        <f t="shared" si="25"/>
        <v>0</v>
      </c>
      <c r="AE39" s="25">
        <f t="shared" si="26"/>
        <v>0</v>
      </c>
      <c r="AG39" s="12">
        <f>IF('Men''s Epée'!$W$3=TRUE,I39,0)</f>
        <v>0</v>
      </c>
      <c r="AH39" s="12">
        <f>IF('Men''s Epée'!$X$3=TRUE,K39,0)</f>
        <v>385</v>
      </c>
      <c r="AI39" s="12">
        <f>IF('Men''s Epée'!$Y$3=TRUE,M39,0)</f>
        <v>200</v>
      </c>
      <c r="AJ39" s="12">
        <f>IF('Men''s Epée'!$Z$3=TRUE,O39,0)</f>
        <v>0</v>
      </c>
      <c r="AK39" s="12">
        <f>IF('Men''s Epée'!$AA$3=TRUE,Q39,0)</f>
        <v>0</v>
      </c>
      <c r="AL39" s="26">
        <f t="shared" si="27"/>
        <v>0</v>
      </c>
      <c r="AM39" s="26">
        <f t="shared" si="28"/>
        <v>0</v>
      </c>
      <c r="AN39" s="26">
        <f t="shared" si="29"/>
        <v>0</v>
      </c>
      <c r="AO39" s="26">
        <f t="shared" si="30"/>
        <v>0</v>
      </c>
      <c r="AP39" s="12">
        <f t="shared" si="31"/>
        <v>585</v>
      </c>
    </row>
    <row r="40" spans="1:42" ht="13.5">
      <c r="A40" s="16" t="str">
        <f t="shared" si="0"/>
        <v>37</v>
      </c>
      <c r="B40" s="16" t="str">
        <f t="shared" si="16"/>
        <v>^</v>
      </c>
      <c r="C40" s="39" t="s">
        <v>422</v>
      </c>
      <c r="D40" s="36">
        <v>76</v>
      </c>
      <c r="E40" s="19">
        <f t="shared" si="17"/>
        <v>582</v>
      </c>
      <c r="F40" s="20"/>
      <c r="G40" s="21"/>
      <c r="H40" s="21" t="s">
        <v>11</v>
      </c>
      <c r="I40" s="22">
        <f t="shared" si="32"/>
        <v>0</v>
      </c>
      <c r="J40" s="21" t="s">
        <v>11</v>
      </c>
      <c r="K40" s="22">
        <f t="shared" si="33"/>
        <v>0</v>
      </c>
      <c r="L40" s="21" t="s">
        <v>11</v>
      </c>
      <c r="M40" s="22">
        <f t="shared" si="34"/>
        <v>0</v>
      </c>
      <c r="N40" s="21">
        <v>26</v>
      </c>
      <c r="O40" s="22">
        <f t="shared" si="35"/>
        <v>305</v>
      </c>
      <c r="P40" s="21">
        <v>31</v>
      </c>
      <c r="Q40" s="22">
        <f t="shared" si="36"/>
        <v>277</v>
      </c>
      <c r="R40" s="23"/>
      <c r="S40" s="23"/>
      <c r="T40" s="23"/>
      <c r="U40" s="24"/>
      <c r="W40" s="25">
        <f t="shared" si="18"/>
        <v>0</v>
      </c>
      <c r="X40" s="25">
        <f t="shared" si="19"/>
        <v>0</v>
      </c>
      <c r="Y40" s="25">
        <f t="shared" si="20"/>
        <v>0</v>
      </c>
      <c r="Z40" s="25">
        <f t="shared" si="21"/>
        <v>305</v>
      </c>
      <c r="AA40" s="25">
        <f t="shared" si="22"/>
        <v>277</v>
      </c>
      <c r="AB40" s="25">
        <f t="shared" si="23"/>
        <v>0</v>
      </c>
      <c r="AC40" s="25">
        <f t="shared" si="24"/>
        <v>0</v>
      </c>
      <c r="AD40" s="25">
        <f t="shared" si="25"/>
        <v>0</v>
      </c>
      <c r="AE40" s="25">
        <f t="shared" si="26"/>
        <v>0</v>
      </c>
      <c r="AG40" s="12">
        <f>IF('Men''s Epée'!$W$3=TRUE,I40,0)</f>
        <v>0</v>
      </c>
      <c r="AH40" s="12">
        <f>IF('Men''s Epée'!$X$3=TRUE,K40,0)</f>
        <v>0</v>
      </c>
      <c r="AI40" s="12">
        <f>IF('Men''s Epée'!$Y$3=TRUE,M40,0)</f>
        <v>0</v>
      </c>
      <c r="AJ40" s="12">
        <f>IF('Men''s Epée'!$Z$3=TRUE,O40,0)</f>
        <v>305</v>
      </c>
      <c r="AK40" s="12">
        <f>IF('Men''s Epée'!$AA$3=TRUE,Q40,0)</f>
        <v>277</v>
      </c>
      <c r="AL40" s="26">
        <f t="shared" si="27"/>
        <v>0</v>
      </c>
      <c r="AM40" s="26">
        <f t="shared" si="28"/>
        <v>0</v>
      </c>
      <c r="AN40" s="26">
        <f t="shared" si="29"/>
        <v>0</v>
      </c>
      <c r="AO40" s="26">
        <f t="shared" si="30"/>
        <v>0</v>
      </c>
      <c r="AP40" s="12">
        <f t="shared" si="31"/>
        <v>582</v>
      </c>
    </row>
    <row r="41" spans="1:42" ht="13.5">
      <c r="A41" s="16" t="str">
        <f t="shared" si="0"/>
        <v>38</v>
      </c>
      <c r="B41" s="16">
        <f t="shared" si="16"/>
      </c>
      <c r="C41" s="17" t="s">
        <v>32</v>
      </c>
      <c r="D41" s="18">
        <v>69</v>
      </c>
      <c r="E41" s="19">
        <f t="shared" si="17"/>
        <v>579</v>
      </c>
      <c r="F41" s="20"/>
      <c r="G41" s="21"/>
      <c r="H41" s="21" t="s">
        <v>11</v>
      </c>
      <c r="I41" s="22">
        <f t="shared" si="32"/>
        <v>0</v>
      </c>
      <c r="J41" s="21" t="s">
        <v>11</v>
      </c>
      <c r="K41" s="22">
        <f t="shared" si="33"/>
        <v>0</v>
      </c>
      <c r="L41" s="21" t="s">
        <v>11</v>
      </c>
      <c r="M41" s="22">
        <f t="shared" si="34"/>
        <v>0</v>
      </c>
      <c r="N41" s="21">
        <v>29</v>
      </c>
      <c r="O41" s="22">
        <f t="shared" si="35"/>
        <v>290</v>
      </c>
      <c r="P41" s="21">
        <v>25</v>
      </c>
      <c r="Q41" s="22">
        <f t="shared" si="36"/>
        <v>289</v>
      </c>
      <c r="R41" s="23"/>
      <c r="S41" s="23"/>
      <c r="T41" s="23"/>
      <c r="U41" s="24"/>
      <c r="W41" s="25">
        <f t="shared" si="18"/>
        <v>0</v>
      </c>
      <c r="X41" s="25">
        <f t="shared" si="19"/>
        <v>0</v>
      </c>
      <c r="Y41" s="25">
        <f t="shared" si="20"/>
        <v>0</v>
      </c>
      <c r="Z41" s="25">
        <f t="shared" si="21"/>
        <v>290</v>
      </c>
      <c r="AA41" s="25">
        <f t="shared" si="22"/>
        <v>289</v>
      </c>
      <c r="AB41" s="25">
        <f t="shared" si="23"/>
        <v>0</v>
      </c>
      <c r="AC41" s="25">
        <f t="shared" si="24"/>
        <v>0</v>
      </c>
      <c r="AD41" s="25">
        <f t="shared" si="25"/>
        <v>0</v>
      </c>
      <c r="AE41" s="25">
        <f t="shared" si="26"/>
        <v>0</v>
      </c>
      <c r="AG41" s="12">
        <f>IF('Men''s Epée'!$W$3=TRUE,I41,0)</f>
        <v>0</v>
      </c>
      <c r="AH41" s="12">
        <f>IF('Men''s Epée'!$X$3=TRUE,K41,0)</f>
        <v>0</v>
      </c>
      <c r="AI41" s="12">
        <f>IF('Men''s Epée'!$Y$3=TRUE,M41,0)</f>
        <v>0</v>
      </c>
      <c r="AJ41" s="12">
        <f>IF('Men''s Epée'!$Z$3=TRUE,O41,0)</f>
        <v>290</v>
      </c>
      <c r="AK41" s="12">
        <f>IF('Men''s Epée'!$AA$3=TRUE,Q41,0)</f>
        <v>289</v>
      </c>
      <c r="AL41" s="26">
        <f t="shared" si="27"/>
        <v>0</v>
      </c>
      <c r="AM41" s="26">
        <f t="shared" si="28"/>
        <v>0</v>
      </c>
      <c r="AN41" s="26">
        <f t="shared" si="29"/>
        <v>0</v>
      </c>
      <c r="AO41" s="26">
        <f t="shared" si="30"/>
        <v>0</v>
      </c>
      <c r="AP41" s="12">
        <f t="shared" si="31"/>
        <v>579</v>
      </c>
    </row>
    <row r="42" spans="1:42" ht="13.5">
      <c r="A42" s="16" t="str">
        <f t="shared" si="0"/>
        <v>39</v>
      </c>
      <c r="B42" s="16" t="str">
        <f t="shared" si="16"/>
        <v>^</v>
      </c>
      <c r="C42" s="17" t="s">
        <v>299</v>
      </c>
      <c r="D42" s="18">
        <v>73</v>
      </c>
      <c r="E42" s="19">
        <f t="shared" si="17"/>
        <v>570</v>
      </c>
      <c r="F42" s="20"/>
      <c r="G42" s="21"/>
      <c r="H42" s="21" t="s">
        <v>11</v>
      </c>
      <c r="I42" s="22">
        <f t="shared" si="32"/>
        <v>0</v>
      </c>
      <c r="J42" s="21">
        <v>31</v>
      </c>
      <c r="K42" s="22">
        <f t="shared" si="33"/>
        <v>285</v>
      </c>
      <c r="L42" s="21">
        <v>31</v>
      </c>
      <c r="M42" s="22">
        <f t="shared" si="34"/>
        <v>285</v>
      </c>
      <c r="N42" s="21" t="s">
        <v>11</v>
      </c>
      <c r="O42" s="22">
        <f t="shared" si="35"/>
        <v>0</v>
      </c>
      <c r="P42" s="21" t="s">
        <v>11</v>
      </c>
      <c r="Q42" s="22">
        <f t="shared" si="36"/>
        <v>0</v>
      </c>
      <c r="R42" s="23"/>
      <c r="S42" s="23"/>
      <c r="T42" s="23"/>
      <c r="U42" s="24"/>
      <c r="W42" s="25">
        <f t="shared" si="18"/>
        <v>0</v>
      </c>
      <c r="X42" s="25">
        <f t="shared" si="19"/>
        <v>285</v>
      </c>
      <c r="Y42" s="25">
        <f t="shared" si="20"/>
        <v>285</v>
      </c>
      <c r="Z42" s="25">
        <f t="shared" si="21"/>
        <v>0</v>
      </c>
      <c r="AA42" s="25">
        <f t="shared" si="22"/>
        <v>0</v>
      </c>
      <c r="AB42" s="25">
        <f t="shared" si="23"/>
        <v>0</v>
      </c>
      <c r="AC42" s="25">
        <f t="shared" si="24"/>
        <v>0</v>
      </c>
      <c r="AD42" s="25">
        <f t="shared" si="25"/>
        <v>0</v>
      </c>
      <c r="AE42" s="25">
        <f t="shared" si="26"/>
        <v>0</v>
      </c>
      <c r="AG42" s="12">
        <f>IF('Men''s Epée'!$W$3=TRUE,I42,0)</f>
        <v>0</v>
      </c>
      <c r="AH42" s="12">
        <f>IF('Men''s Epée'!$X$3=TRUE,K42,0)</f>
        <v>285</v>
      </c>
      <c r="AI42" s="12">
        <f>IF('Men''s Epée'!$Y$3=TRUE,M42,0)</f>
        <v>285</v>
      </c>
      <c r="AJ42" s="12">
        <f>IF('Men''s Epée'!$Z$3=TRUE,O42,0)</f>
        <v>0</v>
      </c>
      <c r="AK42" s="12">
        <f>IF('Men''s Epée'!$AA$3=TRUE,Q42,0)</f>
        <v>0</v>
      </c>
      <c r="AL42" s="26">
        <f t="shared" si="27"/>
        <v>0</v>
      </c>
      <c r="AM42" s="26">
        <f t="shared" si="28"/>
        <v>0</v>
      </c>
      <c r="AN42" s="26">
        <f t="shared" si="29"/>
        <v>0</v>
      </c>
      <c r="AO42" s="26">
        <f t="shared" si="30"/>
        <v>0</v>
      </c>
      <c r="AP42" s="12">
        <f t="shared" si="31"/>
        <v>570</v>
      </c>
    </row>
    <row r="43" spans="1:42" ht="13.5">
      <c r="A43" s="16" t="str">
        <f t="shared" si="0"/>
        <v>40</v>
      </c>
      <c r="B43" s="16">
        <f t="shared" si="16"/>
      </c>
      <c r="C43" s="17" t="s">
        <v>39</v>
      </c>
      <c r="D43" s="18">
        <v>64</v>
      </c>
      <c r="E43" s="19">
        <f t="shared" si="17"/>
        <v>556</v>
      </c>
      <c r="F43" s="20"/>
      <c r="G43" s="21"/>
      <c r="H43" s="21" t="s">
        <v>11</v>
      </c>
      <c r="I43" s="22">
        <f t="shared" si="32"/>
        <v>0</v>
      </c>
      <c r="J43" s="21" t="s">
        <v>11</v>
      </c>
      <c r="K43" s="22">
        <f t="shared" si="33"/>
        <v>0</v>
      </c>
      <c r="L43" s="21">
        <v>33</v>
      </c>
      <c r="M43" s="22">
        <f t="shared" si="34"/>
        <v>275</v>
      </c>
      <c r="N43" s="21" t="s">
        <v>11</v>
      </c>
      <c r="O43" s="22">
        <f t="shared" si="35"/>
        <v>0</v>
      </c>
      <c r="P43" s="21">
        <v>29</v>
      </c>
      <c r="Q43" s="22">
        <f t="shared" si="36"/>
        <v>281</v>
      </c>
      <c r="R43" s="23"/>
      <c r="S43" s="23"/>
      <c r="T43" s="23"/>
      <c r="U43" s="24"/>
      <c r="W43" s="25">
        <f t="shared" si="18"/>
        <v>0</v>
      </c>
      <c r="X43" s="25">
        <f t="shared" si="19"/>
        <v>0</v>
      </c>
      <c r="Y43" s="25">
        <f t="shared" si="20"/>
        <v>275</v>
      </c>
      <c r="Z43" s="25">
        <f t="shared" si="21"/>
        <v>0</v>
      </c>
      <c r="AA43" s="25">
        <f t="shared" si="22"/>
        <v>281</v>
      </c>
      <c r="AB43" s="25">
        <f t="shared" si="23"/>
        <v>0</v>
      </c>
      <c r="AC43" s="25">
        <f t="shared" si="24"/>
        <v>0</v>
      </c>
      <c r="AD43" s="25">
        <f t="shared" si="25"/>
        <v>0</v>
      </c>
      <c r="AE43" s="25">
        <f t="shared" si="26"/>
        <v>0</v>
      </c>
      <c r="AG43" s="12">
        <f>IF('Men''s Epée'!$W$3=TRUE,I43,0)</f>
        <v>0</v>
      </c>
      <c r="AH43" s="12">
        <f>IF('Men''s Epée'!$X$3=TRUE,K43,0)</f>
        <v>0</v>
      </c>
      <c r="AI43" s="12">
        <f>IF('Men''s Epée'!$Y$3=TRUE,M43,0)</f>
        <v>275</v>
      </c>
      <c r="AJ43" s="12">
        <f>IF('Men''s Epée'!$Z$3=TRUE,O43,0)</f>
        <v>0</v>
      </c>
      <c r="AK43" s="12">
        <f>IF('Men''s Epée'!$AA$3=TRUE,Q43,0)</f>
        <v>281</v>
      </c>
      <c r="AL43" s="26">
        <f t="shared" si="27"/>
        <v>0</v>
      </c>
      <c r="AM43" s="26">
        <f t="shared" si="28"/>
        <v>0</v>
      </c>
      <c r="AN43" s="26">
        <f t="shared" si="29"/>
        <v>0</v>
      </c>
      <c r="AO43" s="26">
        <f t="shared" si="30"/>
        <v>0</v>
      </c>
      <c r="AP43" s="12">
        <f t="shared" si="31"/>
        <v>556</v>
      </c>
    </row>
    <row r="44" spans="1:42" ht="13.5">
      <c r="A44" s="16" t="str">
        <f t="shared" si="0"/>
        <v>41</v>
      </c>
      <c r="B44" s="16">
        <f t="shared" si="16"/>
      </c>
      <c r="C44" s="17" t="s">
        <v>303</v>
      </c>
      <c r="D44" s="18">
        <v>66</v>
      </c>
      <c r="E44" s="19">
        <f t="shared" si="17"/>
        <v>547</v>
      </c>
      <c r="F44" s="20"/>
      <c r="G44" s="21"/>
      <c r="H44" s="21" t="s">
        <v>11</v>
      </c>
      <c r="I44" s="22">
        <f t="shared" si="32"/>
        <v>0</v>
      </c>
      <c r="J44" s="21">
        <v>47</v>
      </c>
      <c r="K44" s="22">
        <f t="shared" si="33"/>
        <v>205</v>
      </c>
      <c r="L44" s="21" t="s">
        <v>11</v>
      </c>
      <c r="M44" s="22">
        <f t="shared" si="34"/>
        <v>0</v>
      </c>
      <c r="N44" s="21" t="s">
        <v>11</v>
      </c>
      <c r="O44" s="22">
        <f t="shared" si="35"/>
        <v>0</v>
      </c>
      <c r="P44" s="21">
        <v>21</v>
      </c>
      <c r="Q44" s="22">
        <f t="shared" si="36"/>
        <v>342</v>
      </c>
      <c r="R44" s="23"/>
      <c r="S44" s="23"/>
      <c r="T44" s="23"/>
      <c r="U44" s="24"/>
      <c r="W44" s="25">
        <f t="shared" si="18"/>
        <v>0</v>
      </c>
      <c r="X44" s="25">
        <f t="shared" si="19"/>
        <v>205</v>
      </c>
      <c r="Y44" s="25">
        <f t="shared" si="20"/>
        <v>0</v>
      </c>
      <c r="Z44" s="25">
        <f t="shared" si="21"/>
        <v>0</v>
      </c>
      <c r="AA44" s="25">
        <f t="shared" si="22"/>
        <v>342</v>
      </c>
      <c r="AB44" s="25">
        <f t="shared" si="23"/>
        <v>0</v>
      </c>
      <c r="AC44" s="25">
        <f t="shared" si="24"/>
        <v>0</v>
      </c>
      <c r="AD44" s="25">
        <f t="shared" si="25"/>
        <v>0</v>
      </c>
      <c r="AE44" s="25">
        <f t="shared" si="26"/>
        <v>0</v>
      </c>
      <c r="AG44" s="12">
        <f>IF('Men''s Epée'!$W$3=TRUE,I44,0)</f>
        <v>0</v>
      </c>
      <c r="AH44" s="12">
        <f>IF('Men''s Epée'!$X$3=TRUE,K44,0)</f>
        <v>205</v>
      </c>
      <c r="AI44" s="12">
        <f>IF('Men''s Epée'!$Y$3=TRUE,M44,0)</f>
        <v>0</v>
      </c>
      <c r="AJ44" s="12">
        <f>IF('Men''s Epée'!$Z$3=TRUE,O44,0)</f>
        <v>0</v>
      </c>
      <c r="AK44" s="12">
        <f>IF('Men''s Epée'!$AA$3=TRUE,Q44,0)</f>
        <v>342</v>
      </c>
      <c r="AL44" s="26">
        <f t="shared" si="27"/>
        <v>0</v>
      </c>
      <c r="AM44" s="26">
        <f t="shared" si="28"/>
        <v>0</v>
      </c>
      <c r="AN44" s="26">
        <f t="shared" si="29"/>
        <v>0</v>
      </c>
      <c r="AO44" s="26">
        <f t="shared" si="30"/>
        <v>0</v>
      </c>
      <c r="AP44" s="12">
        <f t="shared" si="31"/>
        <v>547</v>
      </c>
    </row>
    <row r="45" spans="1:42" ht="13.5">
      <c r="A45" s="16" t="str">
        <f t="shared" si="0"/>
        <v>42</v>
      </c>
      <c r="B45" s="16" t="str">
        <f t="shared" si="16"/>
        <v>^</v>
      </c>
      <c r="C45" s="17" t="s">
        <v>57</v>
      </c>
      <c r="D45" s="18">
        <v>77</v>
      </c>
      <c r="E45" s="19">
        <f t="shared" si="17"/>
        <v>520</v>
      </c>
      <c r="F45" s="20"/>
      <c r="G45" s="21"/>
      <c r="H45" s="21">
        <v>44</v>
      </c>
      <c r="I45" s="22">
        <f t="shared" si="32"/>
        <v>220</v>
      </c>
      <c r="J45" s="21" t="s">
        <v>11</v>
      </c>
      <c r="K45" s="22">
        <f t="shared" si="33"/>
        <v>0</v>
      </c>
      <c r="L45" s="21">
        <v>28</v>
      </c>
      <c r="M45" s="22">
        <f t="shared" si="34"/>
        <v>300</v>
      </c>
      <c r="N45" s="21" t="s">
        <v>11</v>
      </c>
      <c r="O45" s="22">
        <f t="shared" si="35"/>
        <v>0</v>
      </c>
      <c r="P45" s="21" t="s">
        <v>11</v>
      </c>
      <c r="Q45" s="22">
        <f t="shared" si="36"/>
        <v>0</v>
      </c>
      <c r="R45" s="23"/>
      <c r="S45" s="23"/>
      <c r="T45" s="23"/>
      <c r="U45" s="24"/>
      <c r="W45" s="25">
        <f t="shared" si="18"/>
        <v>220</v>
      </c>
      <c r="X45" s="25">
        <f t="shared" si="19"/>
        <v>0</v>
      </c>
      <c r="Y45" s="25">
        <f t="shared" si="20"/>
        <v>300</v>
      </c>
      <c r="Z45" s="25">
        <f t="shared" si="21"/>
        <v>0</v>
      </c>
      <c r="AA45" s="25">
        <f t="shared" si="22"/>
        <v>0</v>
      </c>
      <c r="AB45" s="25">
        <f t="shared" si="23"/>
        <v>0</v>
      </c>
      <c r="AC45" s="25">
        <f t="shared" si="24"/>
        <v>0</v>
      </c>
      <c r="AD45" s="25">
        <f t="shared" si="25"/>
        <v>0</v>
      </c>
      <c r="AE45" s="25">
        <f t="shared" si="26"/>
        <v>0</v>
      </c>
      <c r="AG45" s="12">
        <f>IF('Men''s Epée'!$W$3=TRUE,I45,0)</f>
        <v>220</v>
      </c>
      <c r="AH45" s="12">
        <f>IF('Men''s Epée'!$X$3=TRUE,K45,0)</f>
        <v>0</v>
      </c>
      <c r="AI45" s="12">
        <f>IF('Men''s Epée'!$Y$3=TRUE,M45,0)</f>
        <v>300</v>
      </c>
      <c r="AJ45" s="12">
        <f>IF('Men''s Epée'!$Z$3=TRUE,O45,0)</f>
        <v>0</v>
      </c>
      <c r="AK45" s="12">
        <f>IF('Men''s Epée'!$AA$3=TRUE,Q45,0)</f>
        <v>0</v>
      </c>
      <c r="AL45" s="26">
        <f t="shared" si="27"/>
        <v>0</v>
      </c>
      <c r="AM45" s="26">
        <f t="shared" si="28"/>
        <v>0</v>
      </c>
      <c r="AN45" s="26">
        <f t="shared" si="29"/>
        <v>0</v>
      </c>
      <c r="AO45" s="26">
        <f t="shared" si="30"/>
        <v>0</v>
      </c>
      <c r="AP45" s="12">
        <f t="shared" si="31"/>
        <v>520</v>
      </c>
    </row>
    <row r="46" spans="1:42" ht="13.5">
      <c r="A46" s="16" t="str">
        <f t="shared" si="0"/>
        <v>43</v>
      </c>
      <c r="B46" s="16" t="str">
        <f t="shared" si="16"/>
        <v>^</v>
      </c>
      <c r="C46" s="17" t="s">
        <v>361</v>
      </c>
      <c r="D46" s="18">
        <v>71</v>
      </c>
      <c r="E46" s="19">
        <f t="shared" si="17"/>
        <v>510</v>
      </c>
      <c r="F46" s="20"/>
      <c r="G46" s="21"/>
      <c r="H46" s="21" t="s">
        <v>11</v>
      </c>
      <c r="I46" s="22">
        <f t="shared" si="32"/>
        <v>0</v>
      </c>
      <c r="J46" s="21" t="s">
        <v>11</v>
      </c>
      <c r="K46" s="22">
        <f t="shared" si="33"/>
        <v>0</v>
      </c>
      <c r="L46" s="21">
        <v>14</v>
      </c>
      <c r="M46" s="22">
        <f t="shared" si="34"/>
        <v>510</v>
      </c>
      <c r="N46" s="21" t="s">
        <v>11</v>
      </c>
      <c r="O46" s="22">
        <f t="shared" si="35"/>
        <v>0</v>
      </c>
      <c r="P46" s="21" t="s">
        <v>11</v>
      </c>
      <c r="Q46" s="22">
        <f t="shared" si="36"/>
        <v>0</v>
      </c>
      <c r="R46" s="23"/>
      <c r="S46" s="23"/>
      <c r="T46" s="23"/>
      <c r="U46" s="24"/>
      <c r="W46" s="25">
        <f t="shared" si="18"/>
        <v>0</v>
      </c>
      <c r="X46" s="25">
        <f t="shared" si="19"/>
        <v>0</v>
      </c>
      <c r="Y46" s="25">
        <f t="shared" si="20"/>
        <v>510</v>
      </c>
      <c r="Z46" s="25">
        <f t="shared" si="21"/>
        <v>0</v>
      </c>
      <c r="AA46" s="25">
        <f t="shared" si="22"/>
        <v>0</v>
      </c>
      <c r="AB46" s="25">
        <f t="shared" si="23"/>
        <v>0</v>
      </c>
      <c r="AC46" s="25">
        <f t="shared" si="24"/>
        <v>0</v>
      </c>
      <c r="AD46" s="25">
        <f t="shared" si="25"/>
        <v>0</v>
      </c>
      <c r="AE46" s="25">
        <f t="shared" si="26"/>
        <v>0</v>
      </c>
      <c r="AG46" s="12">
        <f>IF('Men''s Epée'!$W$3=TRUE,I46,0)</f>
        <v>0</v>
      </c>
      <c r="AH46" s="12">
        <f>IF('Men''s Epée'!$X$3=TRUE,K46,0)</f>
        <v>0</v>
      </c>
      <c r="AI46" s="12">
        <f>IF('Men''s Epée'!$Y$3=TRUE,M46,0)</f>
        <v>510</v>
      </c>
      <c r="AJ46" s="12">
        <f>IF('Men''s Epée'!$Z$3=TRUE,O46,0)</f>
        <v>0</v>
      </c>
      <c r="AK46" s="12">
        <f>IF('Men''s Epée'!$AA$3=TRUE,Q46,0)</f>
        <v>0</v>
      </c>
      <c r="AL46" s="26">
        <f t="shared" si="27"/>
        <v>0</v>
      </c>
      <c r="AM46" s="26">
        <f t="shared" si="28"/>
        <v>0</v>
      </c>
      <c r="AN46" s="26">
        <f t="shared" si="29"/>
        <v>0</v>
      </c>
      <c r="AO46" s="26">
        <f t="shared" si="30"/>
        <v>0</v>
      </c>
      <c r="AP46" s="12">
        <f t="shared" si="31"/>
        <v>510</v>
      </c>
    </row>
    <row r="47" spans="1:42" ht="13.5">
      <c r="A47" s="16" t="str">
        <f t="shared" si="0"/>
        <v>44</v>
      </c>
      <c r="B47" s="16" t="str">
        <f t="shared" si="16"/>
        <v>^</v>
      </c>
      <c r="C47" s="17" t="s">
        <v>46</v>
      </c>
      <c r="D47" s="18">
        <v>78</v>
      </c>
      <c r="E47" s="19">
        <f t="shared" si="17"/>
        <v>480</v>
      </c>
      <c r="F47" s="20"/>
      <c r="G47" s="21"/>
      <c r="H47" s="21" t="s">
        <v>11</v>
      </c>
      <c r="I47" s="22">
        <f t="shared" si="32"/>
        <v>0</v>
      </c>
      <c r="J47" s="21">
        <v>16</v>
      </c>
      <c r="K47" s="22">
        <f t="shared" si="33"/>
        <v>480</v>
      </c>
      <c r="L47" s="21" t="s">
        <v>11</v>
      </c>
      <c r="M47" s="22">
        <f t="shared" si="34"/>
        <v>0</v>
      </c>
      <c r="N47" s="21" t="s">
        <v>11</v>
      </c>
      <c r="O47" s="22">
        <f t="shared" si="35"/>
        <v>0</v>
      </c>
      <c r="P47" s="21" t="s">
        <v>11</v>
      </c>
      <c r="Q47" s="22">
        <f t="shared" si="36"/>
        <v>0</v>
      </c>
      <c r="R47" s="23"/>
      <c r="S47" s="23"/>
      <c r="T47" s="23"/>
      <c r="U47" s="24"/>
      <c r="W47" s="25">
        <f t="shared" si="18"/>
        <v>0</v>
      </c>
      <c r="X47" s="25">
        <f t="shared" si="19"/>
        <v>480</v>
      </c>
      <c r="Y47" s="25">
        <f t="shared" si="20"/>
        <v>0</v>
      </c>
      <c r="Z47" s="25">
        <f t="shared" si="21"/>
        <v>0</v>
      </c>
      <c r="AA47" s="25">
        <f t="shared" si="22"/>
        <v>0</v>
      </c>
      <c r="AB47" s="25">
        <f t="shared" si="23"/>
        <v>0</v>
      </c>
      <c r="AC47" s="25">
        <f t="shared" si="24"/>
        <v>0</v>
      </c>
      <c r="AD47" s="25">
        <f t="shared" si="25"/>
        <v>0</v>
      </c>
      <c r="AE47" s="25">
        <f t="shared" si="26"/>
        <v>0</v>
      </c>
      <c r="AG47" s="12">
        <f>IF('Men''s Epée'!$W$3=TRUE,I47,0)</f>
        <v>0</v>
      </c>
      <c r="AH47" s="12">
        <f>IF('Men''s Epée'!$X$3=TRUE,K47,0)</f>
        <v>480</v>
      </c>
      <c r="AI47" s="12">
        <f>IF('Men''s Epée'!$Y$3=TRUE,M47,0)</f>
        <v>0</v>
      </c>
      <c r="AJ47" s="12">
        <f>IF('Men''s Epée'!$Z$3=TRUE,O47,0)</f>
        <v>0</v>
      </c>
      <c r="AK47" s="12">
        <f>IF('Men''s Epée'!$AA$3=TRUE,Q47,0)</f>
        <v>0</v>
      </c>
      <c r="AL47" s="26">
        <f t="shared" si="27"/>
        <v>0</v>
      </c>
      <c r="AM47" s="26">
        <f t="shared" si="28"/>
        <v>0</v>
      </c>
      <c r="AN47" s="26">
        <f t="shared" si="29"/>
        <v>0</v>
      </c>
      <c r="AO47" s="26">
        <f t="shared" si="30"/>
        <v>0</v>
      </c>
      <c r="AP47" s="12">
        <f t="shared" si="31"/>
        <v>480</v>
      </c>
    </row>
    <row r="48" spans="1:42" ht="13.5">
      <c r="A48" s="16" t="str">
        <f t="shared" si="0"/>
        <v>45</v>
      </c>
      <c r="B48" s="16" t="str">
        <f t="shared" si="16"/>
        <v>^</v>
      </c>
      <c r="C48" s="17" t="s">
        <v>42</v>
      </c>
      <c r="D48" s="18">
        <v>73</v>
      </c>
      <c r="E48" s="19">
        <f t="shared" si="17"/>
        <v>443</v>
      </c>
      <c r="F48" s="20"/>
      <c r="G48" s="21"/>
      <c r="H48" s="21" t="s">
        <v>11</v>
      </c>
      <c r="I48" s="22">
        <f t="shared" si="32"/>
        <v>0</v>
      </c>
      <c r="J48" s="21">
        <v>41.5</v>
      </c>
      <c r="K48" s="22">
        <f t="shared" si="33"/>
        <v>232.5</v>
      </c>
      <c r="L48" s="21">
        <v>45.33</v>
      </c>
      <c r="M48" s="22">
        <f t="shared" si="34"/>
        <v>210</v>
      </c>
      <c r="N48" s="21" t="s">
        <v>11</v>
      </c>
      <c r="O48" s="22">
        <f t="shared" si="35"/>
        <v>0</v>
      </c>
      <c r="P48" s="21" t="s">
        <v>11</v>
      </c>
      <c r="Q48" s="22">
        <f t="shared" si="36"/>
        <v>0</v>
      </c>
      <c r="R48" s="23"/>
      <c r="S48" s="23"/>
      <c r="T48" s="23"/>
      <c r="U48" s="24"/>
      <c r="W48" s="25">
        <f t="shared" si="18"/>
        <v>0</v>
      </c>
      <c r="X48" s="25">
        <f t="shared" si="19"/>
        <v>232.5</v>
      </c>
      <c r="Y48" s="25">
        <f t="shared" si="20"/>
        <v>210</v>
      </c>
      <c r="Z48" s="25">
        <f t="shared" si="21"/>
        <v>0</v>
      </c>
      <c r="AA48" s="25">
        <f t="shared" si="22"/>
        <v>0</v>
      </c>
      <c r="AB48" s="25">
        <f t="shared" si="23"/>
        <v>0</v>
      </c>
      <c r="AC48" s="25">
        <f t="shared" si="24"/>
        <v>0</v>
      </c>
      <c r="AD48" s="25">
        <f t="shared" si="25"/>
        <v>0</v>
      </c>
      <c r="AE48" s="25">
        <f t="shared" si="26"/>
        <v>0</v>
      </c>
      <c r="AG48" s="12">
        <f>IF('Men''s Epée'!$W$3=TRUE,I48,0)</f>
        <v>0</v>
      </c>
      <c r="AH48" s="12">
        <f>IF('Men''s Epée'!$X$3=TRUE,K48,0)</f>
        <v>232.5</v>
      </c>
      <c r="AI48" s="12">
        <f>IF('Men''s Epée'!$Y$3=TRUE,M48,0)</f>
        <v>210</v>
      </c>
      <c r="AJ48" s="12">
        <f>IF('Men''s Epée'!$Z$3=TRUE,O48,0)</f>
        <v>0</v>
      </c>
      <c r="AK48" s="12">
        <f>IF('Men''s Epée'!$AA$3=TRUE,Q48,0)</f>
        <v>0</v>
      </c>
      <c r="AL48" s="26">
        <f t="shared" si="27"/>
        <v>0</v>
      </c>
      <c r="AM48" s="26">
        <f t="shared" si="28"/>
        <v>0</v>
      </c>
      <c r="AN48" s="26">
        <f t="shared" si="29"/>
        <v>0</v>
      </c>
      <c r="AO48" s="26">
        <f t="shared" si="30"/>
        <v>0</v>
      </c>
      <c r="AP48" s="12">
        <f t="shared" si="31"/>
        <v>442.5</v>
      </c>
    </row>
    <row r="49" spans="1:42" ht="13.5">
      <c r="A49" s="16" t="str">
        <f t="shared" si="0"/>
        <v>46</v>
      </c>
      <c r="B49" s="16" t="str">
        <f t="shared" si="16"/>
        <v>^</v>
      </c>
      <c r="C49" s="17" t="s">
        <v>48</v>
      </c>
      <c r="D49" s="18">
        <v>76</v>
      </c>
      <c r="E49" s="19">
        <f t="shared" si="17"/>
        <v>410</v>
      </c>
      <c r="F49" s="20"/>
      <c r="G49" s="21"/>
      <c r="H49" s="21">
        <v>18</v>
      </c>
      <c r="I49" s="22">
        <f t="shared" si="32"/>
        <v>410</v>
      </c>
      <c r="J49" s="21" t="s">
        <v>11</v>
      </c>
      <c r="K49" s="22">
        <f t="shared" si="33"/>
        <v>0</v>
      </c>
      <c r="L49" s="21" t="s">
        <v>11</v>
      </c>
      <c r="M49" s="22">
        <f t="shared" si="34"/>
        <v>0</v>
      </c>
      <c r="N49" s="21" t="s">
        <v>11</v>
      </c>
      <c r="O49" s="22">
        <f t="shared" si="35"/>
        <v>0</v>
      </c>
      <c r="P49" s="21" t="s">
        <v>11</v>
      </c>
      <c r="Q49" s="22">
        <f t="shared" si="36"/>
        <v>0</v>
      </c>
      <c r="R49" s="23"/>
      <c r="S49" s="23"/>
      <c r="T49" s="23"/>
      <c r="U49" s="24"/>
      <c r="W49" s="25">
        <f>I49</f>
        <v>410</v>
      </c>
      <c r="X49" s="25">
        <f>K49</f>
        <v>0</v>
      </c>
      <c r="Y49" s="25">
        <f>M49</f>
        <v>0</v>
      </c>
      <c r="Z49" s="25">
        <f>O49</f>
        <v>0</v>
      </c>
      <c r="AA49" s="25">
        <f>Q49</f>
        <v>0</v>
      </c>
      <c r="AB49" s="25">
        <f>IF(OR($A$3=1,R49&gt;0),ABS(R49),0)</f>
        <v>0</v>
      </c>
      <c r="AC49" s="25">
        <f>IF(OR($A$3=1,S49&gt;0),ABS(S49),0)</f>
        <v>0</v>
      </c>
      <c r="AD49" s="25">
        <f>IF(OR($A$3=1,T49&gt;0),ABS(T49),0)</f>
        <v>0</v>
      </c>
      <c r="AE49" s="25">
        <f>IF(OR($A$3=1,U49&gt;0),ABS(U49),0)</f>
        <v>0</v>
      </c>
      <c r="AG49" s="12">
        <f>IF('Men''s Epée'!$W$3=TRUE,I49,0)</f>
        <v>410</v>
      </c>
      <c r="AH49" s="12">
        <f>IF('Men''s Epée'!$X$3=TRUE,K49,0)</f>
        <v>0</v>
      </c>
      <c r="AI49" s="12">
        <f>IF('Men''s Epée'!$Y$3=TRUE,M49,0)</f>
        <v>0</v>
      </c>
      <c r="AJ49" s="12">
        <f>IF('Men''s Epée'!$Z$3=TRUE,O49,0)</f>
        <v>0</v>
      </c>
      <c r="AK49" s="12">
        <f>IF('Men''s Epée'!$AA$3=TRUE,Q49,0)</f>
        <v>0</v>
      </c>
      <c r="AL49" s="26">
        <f>MAX(R49,0)</f>
        <v>0</v>
      </c>
      <c r="AM49" s="26">
        <f>MAX(S49,0)</f>
        <v>0</v>
      </c>
      <c r="AN49" s="26">
        <f>MAX(T49,0)</f>
        <v>0</v>
      </c>
      <c r="AO49" s="26">
        <f>MAX(U49,0)</f>
        <v>0</v>
      </c>
      <c r="AP49" s="12">
        <f>LARGE(AG49:AO49,1)+LARGE(AG49:AO49,2)+LARGE(AG49:AO49,3)+F49</f>
        <v>410</v>
      </c>
    </row>
    <row r="50" spans="1:42" ht="13.5">
      <c r="A50" s="16" t="str">
        <f t="shared" si="0"/>
        <v>47</v>
      </c>
      <c r="B50" s="16">
        <f aca="true" t="shared" si="37" ref="B50:B75">TRIM(IF(D50&gt;=JuniorCutoff,"#","")&amp;IF(ISERROR(FIND("*",C50))," "&amp;IF(AND(D50&gt;=WUGStartCutoff,D50&lt;=WUGStopCutoff),"^",""),""))</f>
      </c>
      <c r="C50" s="17" t="s">
        <v>30</v>
      </c>
      <c r="D50" s="18">
        <v>73</v>
      </c>
      <c r="E50" s="19">
        <f aca="true" t="shared" si="38" ref="E50:E75">ROUND(F50+IF($A$3=1,G50,0)+LARGE($W50:$AE50,1)+LARGE($W50:$AE50,2)+LARGE($W50:$AE50,3),0)</f>
        <v>380</v>
      </c>
      <c r="F50" s="20"/>
      <c r="G50" s="21"/>
      <c r="H50" s="21" t="s">
        <v>11</v>
      </c>
      <c r="I50" s="22">
        <f t="shared" si="32"/>
        <v>0</v>
      </c>
      <c r="J50" s="21" t="s">
        <v>11</v>
      </c>
      <c r="K50" s="22">
        <f t="shared" si="33"/>
        <v>0</v>
      </c>
      <c r="L50" s="21">
        <v>24</v>
      </c>
      <c r="M50" s="22">
        <f t="shared" si="34"/>
        <v>380</v>
      </c>
      <c r="N50" s="21" t="s">
        <v>11</v>
      </c>
      <c r="O50" s="22">
        <f t="shared" si="35"/>
        <v>0</v>
      </c>
      <c r="P50" s="21" t="s">
        <v>11</v>
      </c>
      <c r="Q50" s="22">
        <f t="shared" si="36"/>
        <v>0</v>
      </c>
      <c r="R50" s="23"/>
      <c r="S50" s="23"/>
      <c r="T50" s="23"/>
      <c r="U50" s="24"/>
      <c r="W50" s="25">
        <f aca="true" t="shared" si="39" ref="W50:W75">I50</f>
        <v>0</v>
      </c>
      <c r="X50" s="25">
        <f aca="true" t="shared" si="40" ref="X50:X75">K50</f>
        <v>0</v>
      </c>
      <c r="Y50" s="25">
        <f aca="true" t="shared" si="41" ref="Y50:Y75">M50</f>
        <v>380</v>
      </c>
      <c r="Z50" s="25">
        <f aca="true" t="shared" si="42" ref="Z50:Z75">O50</f>
        <v>0</v>
      </c>
      <c r="AA50" s="25">
        <f aca="true" t="shared" si="43" ref="AA50:AA75">Q50</f>
        <v>0</v>
      </c>
      <c r="AB50" s="25">
        <f aca="true" t="shared" si="44" ref="AB50:AB75">IF(OR($A$3=1,R50&gt;0),ABS(R50),0)</f>
        <v>0</v>
      </c>
      <c r="AC50" s="25">
        <f aca="true" t="shared" si="45" ref="AC50:AC75">IF(OR($A$3=1,S50&gt;0),ABS(S50),0)</f>
        <v>0</v>
      </c>
      <c r="AD50" s="25">
        <f aca="true" t="shared" si="46" ref="AD50:AD75">IF(OR($A$3=1,T50&gt;0),ABS(T50),0)</f>
        <v>0</v>
      </c>
      <c r="AE50" s="25">
        <f aca="true" t="shared" si="47" ref="AE50:AE75">IF(OR($A$3=1,U50&gt;0),ABS(U50),0)</f>
        <v>0</v>
      </c>
      <c r="AG50" s="12">
        <f>IF('Men''s Epée'!$W$3=TRUE,I50,0)</f>
        <v>0</v>
      </c>
      <c r="AH50" s="12">
        <f>IF('Men''s Epée'!$X$3=TRUE,K50,0)</f>
        <v>0</v>
      </c>
      <c r="AI50" s="12">
        <f>IF('Men''s Epée'!$Y$3=TRUE,M50,0)</f>
        <v>380</v>
      </c>
      <c r="AJ50" s="12">
        <f>IF('Men''s Epée'!$Z$3=TRUE,O50,0)</f>
        <v>0</v>
      </c>
      <c r="AK50" s="12">
        <f>IF('Men''s Epée'!$AA$3=TRUE,Q50,0)</f>
        <v>0</v>
      </c>
      <c r="AL50" s="26">
        <f aca="true" t="shared" si="48" ref="AL50:AL75">MAX(R50,0)</f>
        <v>0</v>
      </c>
      <c r="AM50" s="26">
        <f aca="true" t="shared" si="49" ref="AM50:AM75">MAX(S50,0)</f>
        <v>0</v>
      </c>
      <c r="AN50" s="26">
        <f aca="true" t="shared" si="50" ref="AN50:AN75">MAX(T50,0)</f>
        <v>0</v>
      </c>
      <c r="AO50" s="26">
        <f aca="true" t="shared" si="51" ref="AO50:AO75">MAX(U50,0)</f>
        <v>0</v>
      </c>
      <c r="AP50" s="12">
        <f aca="true" t="shared" si="52" ref="AP50:AP75">LARGE(AG50:AO50,1)+LARGE(AG50:AO50,2)+LARGE(AG50:AO50,3)+F50</f>
        <v>380</v>
      </c>
    </row>
    <row r="51" spans="1:42" ht="13.5">
      <c r="A51" s="16" t="str">
        <f t="shared" si="0"/>
        <v>48</v>
      </c>
      <c r="B51" s="16" t="str">
        <f t="shared" si="37"/>
        <v>#</v>
      </c>
      <c r="C51" s="40" t="s">
        <v>441</v>
      </c>
      <c r="D51" s="18">
        <v>83</v>
      </c>
      <c r="E51" s="19">
        <f t="shared" si="38"/>
        <v>349</v>
      </c>
      <c r="F51" s="20"/>
      <c r="G51" s="21"/>
      <c r="H51" s="21" t="s">
        <v>11</v>
      </c>
      <c r="I51" s="22">
        <f t="shared" si="32"/>
        <v>0</v>
      </c>
      <c r="J51" s="21" t="s">
        <v>11</v>
      </c>
      <c r="K51" s="22">
        <f t="shared" si="33"/>
        <v>0</v>
      </c>
      <c r="L51" s="21" t="s">
        <v>11</v>
      </c>
      <c r="M51" s="22">
        <f t="shared" si="34"/>
        <v>0</v>
      </c>
      <c r="N51" s="21" t="s">
        <v>11</v>
      </c>
      <c r="O51" s="22">
        <f t="shared" si="35"/>
        <v>0</v>
      </c>
      <c r="P51" s="21">
        <v>17.5</v>
      </c>
      <c r="Q51" s="22">
        <f t="shared" si="36"/>
        <v>349</v>
      </c>
      <c r="R51" s="23"/>
      <c r="S51" s="23"/>
      <c r="T51" s="23"/>
      <c r="U51" s="24"/>
      <c r="W51" s="25">
        <f t="shared" si="39"/>
        <v>0</v>
      </c>
      <c r="X51" s="25">
        <f t="shared" si="40"/>
        <v>0</v>
      </c>
      <c r="Y51" s="25">
        <f t="shared" si="41"/>
        <v>0</v>
      </c>
      <c r="Z51" s="25">
        <f t="shared" si="42"/>
        <v>0</v>
      </c>
      <c r="AA51" s="25">
        <f t="shared" si="43"/>
        <v>349</v>
      </c>
      <c r="AB51" s="25">
        <f t="shared" si="44"/>
        <v>0</v>
      </c>
      <c r="AC51" s="25">
        <f t="shared" si="45"/>
        <v>0</v>
      </c>
      <c r="AD51" s="25">
        <f t="shared" si="46"/>
        <v>0</v>
      </c>
      <c r="AE51" s="25">
        <f t="shared" si="47"/>
        <v>0</v>
      </c>
      <c r="AG51" s="12">
        <f>IF('Men''s Epée'!$W$3=TRUE,I51,0)</f>
        <v>0</v>
      </c>
      <c r="AH51" s="12">
        <f>IF('Men''s Epée'!$X$3=TRUE,K51,0)</f>
        <v>0</v>
      </c>
      <c r="AI51" s="12">
        <f>IF('Men''s Epée'!$Y$3=TRUE,M51,0)</f>
        <v>0</v>
      </c>
      <c r="AJ51" s="12">
        <f>IF('Men''s Epée'!$Z$3=TRUE,O51,0)</f>
        <v>0</v>
      </c>
      <c r="AK51" s="12">
        <f>IF('Men''s Epée'!$AA$3=TRUE,Q51,0)</f>
        <v>349</v>
      </c>
      <c r="AL51" s="26">
        <f t="shared" si="48"/>
        <v>0</v>
      </c>
      <c r="AM51" s="26">
        <f t="shared" si="49"/>
        <v>0</v>
      </c>
      <c r="AN51" s="26">
        <f t="shared" si="50"/>
        <v>0</v>
      </c>
      <c r="AO51" s="26">
        <f t="shared" si="51"/>
        <v>0</v>
      </c>
      <c r="AP51" s="12">
        <f t="shared" si="52"/>
        <v>349</v>
      </c>
    </row>
    <row r="52" spans="1:42" ht="13.5">
      <c r="A52" s="16" t="str">
        <f t="shared" si="0"/>
        <v>49</v>
      </c>
      <c r="B52" s="16">
        <f t="shared" si="37"/>
      </c>
      <c r="C52" s="39" t="s">
        <v>412</v>
      </c>
      <c r="D52" s="36">
        <v>68</v>
      </c>
      <c r="E52" s="19">
        <f t="shared" si="38"/>
        <v>340</v>
      </c>
      <c r="F52" s="20"/>
      <c r="G52" s="21"/>
      <c r="H52" s="21" t="s">
        <v>11</v>
      </c>
      <c r="I52" s="22">
        <f t="shared" si="32"/>
        <v>0</v>
      </c>
      <c r="J52" s="21" t="s">
        <v>11</v>
      </c>
      <c r="K52" s="22">
        <f t="shared" si="33"/>
        <v>0</v>
      </c>
      <c r="L52" s="21" t="s">
        <v>11</v>
      </c>
      <c r="M52" s="22">
        <f t="shared" si="34"/>
        <v>0</v>
      </c>
      <c r="N52" s="21">
        <v>19</v>
      </c>
      <c r="O52" s="22">
        <f t="shared" si="35"/>
        <v>340</v>
      </c>
      <c r="P52" s="21" t="s">
        <v>11</v>
      </c>
      <c r="Q52" s="22">
        <f t="shared" si="36"/>
        <v>0</v>
      </c>
      <c r="R52" s="23"/>
      <c r="S52" s="23"/>
      <c r="T52" s="23"/>
      <c r="U52" s="24"/>
      <c r="W52" s="25">
        <f t="shared" si="39"/>
        <v>0</v>
      </c>
      <c r="X52" s="25">
        <f t="shared" si="40"/>
        <v>0</v>
      </c>
      <c r="Y52" s="25">
        <f t="shared" si="41"/>
        <v>0</v>
      </c>
      <c r="Z52" s="25">
        <f t="shared" si="42"/>
        <v>340</v>
      </c>
      <c r="AA52" s="25">
        <f t="shared" si="43"/>
        <v>0</v>
      </c>
      <c r="AB52" s="25">
        <f t="shared" si="44"/>
        <v>0</v>
      </c>
      <c r="AC52" s="25">
        <f t="shared" si="45"/>
        <v>0</v>
      </c>
      <c r="AD52" s="25">
        <f t="shared" si="46"/>
        <v>0</v>
      </c>
      <c r="AE52" s="25">
        <f t="shared" si="47"/>
        <v>0</v>
      </c>
      <c r="AG52" s="12">
        <f>IF('Men''s Epée'!$W$3=TRUE,I52,0)</f>
        <v>0</v>
      </c>
      <c r="AH52" s="12">
        <f>IF('Men''s Epée'!$X$3=TRUE,K52,0)</f>
        <v>0</v>
      </c>
      <c r="AI52" s="12">
        <f>IF('Men''s Epée'!$Y$3=TRUE,M52,0)</f>
        <v>0</v>
      </c>
      <c r="AJ52" s="12">
        <f>IF('Men''s Epée'!$Z$3=TRUE,O52,0)</f>
        <v>340</v>
      </c>
      <c r="AK52" s="12">
        <f>IF('Men''s Epée'!$AA$3=TRUE,Q52,0)</f>
        <v>0</v>
      </c>
      <c r="AL52" s="26">
        <f t="shared" si="48"/>
        <v>0</v>
      </c>
      <c r="AM52" s="26">
        <f t="shared" si="49"/>
        <v>0</v>
      </c>
      <c r="AN52" s="26">
        <f t="shared" si="50"/>
        <v>0</v>
      </c>
      <c r="AO52" s="26">
        <f t="shared" si="51"/>
        <v>0</v>
      </c>
      <c r="AP52" s="12">
        <f t="shared" si="52"/>
        <v>340</v>
      </c>
    </row>
    <row r="53" spans="1:42" ht="13.5">
      <c r="A53" s="16" t="str">
        <f t="shared" si="0"/>
        <v>50</v>
      </c>
      <c r="B53" s="16">
        <f t="shared" si="37"/>
      </c>
      <c r="C53" s="17" t="s">
        <v>19</v>
      </c>
      <c r="D53" s="18">
        <v>65</v>
      </c>
      <c r="E53" s="19">
        <f t="shared" si="38"/>
        <v>336</v>
      </c>
      <c r="F53" s="20"/>
      <c r="G53" s="21"/>
      <c r="H53" s="21" t="s">
        <v>11</v>
      </c>
      <c r="I53" s="22">
        <f t="shared" si="32"/>
        <v>0</v>
      </c>
      <c r="J53" s="21" t="s">
        <v>11</v>
      </c>
      <c r="K53" s="22">
        <f t="shared" si="33"/>
        <v>0</v>
      </c>
      <c r="L53" s="21" t="s">
        <v>11</v>
      </c>
      <c r="M53" s="22">
        <f t="shared" si="34"/>
        <v>0</v>
      </c>
      <c r="N53" s="21" t="s">
        <v>11</v>
      </c>
      <c r="O53" s="22">
        <f t="shared" si="35"/>
        <v>0</v>
      </c>
      <c r="P53" s="21">
        <v>24</v>
      </c>
      <c r="Q53" s="22">
        <f t="shared" si="36"/>
        <v>336</v>
      </c>
      <c r="R53" s="23"/>
      <c r="S53" s="23"/>
      <c r="T53" s="23"/>
      <c r="U53" s="24"/>
      <c r="W53" s="25">
        <f t="shared" si="39"/>
        <v>0</v>
      </c>
      <c r="X53" s="25">
        <f t="shared" si="40"/>
        <v>0</v>
      </c>
      <c r="Y53" s="25">
        <f t="shared" si="41"/>
        <v>0</v>
      </c>
      <c r="Z53" s="25">
        <f t="shared" si="42"/>
        <v>0</v>
      </c>
      <c r="AA53" s="25">
        <f t="shared" si="43"/>
        <v>336</v>
      </c>
      <c r="AB53" s="25">
        <f t="shared" si="44"/>
        <v>0</v>
      </c>
      <c r="AC53" s="25">
        <f t="shared" si="45"/>
        <v>0</v>
      </c>
      <c r="AD53" s="25">
        <f t="shared" si="46"/>
        <v>0</v>
      </c>
      <c r="AE53" s="25">
        <f t="shared" si="47"/>
        <v>0</v>
      </c>
      <c r="AG53" s="12">
        <f>IF('Men''s Epée'!$W$3=TRUE,I53,0)</f>
        <v>0</v>
      </c>
      <c r="AH53" s="12">
        <f>IF('Men''s Epée'!$X$3=TRUE,K53,0)</f>
        <v>0</v>
      </c>
      <c r="AI53" s="12">
        <f>IF('Men''s Epée'!$Y$3=TRUE,M53,0)</f>
        <v>0</v>
      </c>
      <c r="AJ53" s="12">
        <f>IF('Men''s Epée'!$Z$3=TRUE,O53,0)</f>
        <v>0</v>
      </c>
      <c r="AK53" s="12">
        <f>IF('Men''s Epée'!$AA$3=TRUE,Q53,0)</f>
        <v>336</v>
      </c>
      <c r="AL53" s="26">
        <f t="shared" si="48"/>
        <v>0</v>
      </c>
      <c r="AM53" s="26">
        <f t="shared" si="49"/>
        <v>0</v>
      </c>
      <c r="AN53" s="26">
        <f t="shared" si="50"/>
        <v>0</v>
      </c>
      <c r="AO53" s="26">
        <f t="shared" si="51"/>
        <v>0</v>
      </c>
      <c r="AP53" s="12">
        <f t="shared" si="52"/>
        <v>336</v>
      </c>
    </row>
    <row r="54" spans="1:42" ht="13.5">
      <c r="A54" s="16" t="str">
        <f t="shared" si="0"/>
        <v>51</v>
      </c>
      <c r="B54" s="16" t="str">
        <f t="shared" si="37"/>
        <v>^</v>
      </c>
      <c r="C54" s="17" t="s">
        <v>51</v>
      </c>
      <c r="D54" s="18">
        <v>71</v>
      </c>
      <c r="E54" s="19">
        <f t="shared" si="38"/>
        <v>334</v>
      </c>
      <c r="F54" s="20">
        <v>334.08</v>
      </c>
      <c r="G54" s="21"/>
      <c r="H54" s="21" t="s">
        <v>11</v>
      </c>
      <c r="I54" s="22">
        <f t="shared" si="32"/>
        <v>0</v>
      </c>
      <c r="J54" s="21" t="s">
        <v>11</v>
      </c>
      <c r="K54" s="22">
        <f t="shared" si="33"/>
        <v>0</v>
      </c>
      <c r="L54" s="21" t="s">
        <v>11</v>
      </c>
      <c r="M54" s="22">
        <f t="shared" si="34"/>
        <v>0</v>
      </c>
      <c r="N54" s="21" t="s">
        <v>11</v>
      </c>
      <c r="O54" s="22">
        <f t="shared" si="35"/>
        <v>0</v>
      </c>
      <c r="P54" s="21" t="s">
        <v>11</v>
      </c>
      <c r="Q54" s="22">
        <f t="shared" si="36"/>
        <v>0</v>
      </c>
      <c r="R54" s="23"/>
      <c r="S54" s="23"/>
      <c r="T54" s="23"/>
      <c r="U54" s="24"/>
      <c r="W54" s="25">
        <f t="shared" si="39"/>
        <v>0</v>
      </c>
      <c r="X54" s="25">
        <f t="shared" si="40"/>
        <v>0</v>
      </c>
      <c r="Y54" s="25">
        <f t="shared" si="41"/>
        <v>0</v>
      </c>
      <c r="Z54" s="25">
        <f t="shared" si="42"/>
        <v>0</v>
      </c>
      <c r="AA54" s="25">
        <f t="shared" si="43"/>
        <v>0</v>
      </c>
      <c r="AB54" s="25">
        <f t="shared" si="44"/>
        <v>0</v>
      </c>
      <c r="AC54" s="25">
        <f t="shared" si="45"/>
        <v>0</v>
      </c>
      <c r="AD54" s="25">
        <f t="shared" si="46"/>
        <v>0</v>
      </c>
      <c r="AE54" s="25">
        <f t="shared" si="47"/>
        <v>0</v>
      </c>
      <c r="AG54" s="12">
        <f>IF('Men''s Epée'!$W$3=TRUE,I54,0)</f>
        <v>0</v>
      </c>
      <c r="AH54" s="12">
        <f>IF('Men''s Epée'!$X$3=TRUE,K54,0)</f>
        <v>0</v>
      </c>
      <c r="AI54" s="12">
        <f>IF('Men''s Epée'!$Y$3=TRUE,M54,0)</f>
        <v>0</v>
      </c>
      <c r="AJ54" s="12">
        <f>IF('Men''s Epée'!$Z$3=TRUE,O54,0)</f>
        <v>0</v>
      </c>
      <c r="AK54" s="12">
        <f>IF('Men''s Epée'!$AA$3=TRUE,Q54,0)</f>
        <v>0</v>
      </c>
      <c r="AL54" s="26">
        <f t="shared" si="48"/>
        <v>0</v>
      </c>
      <c r="AM54" s="26">
        <f t="shared" si="49"/>
        <v>0</v>
      </c>
      <c r="AN54" s="26">
        <f t="shared" si="50"/>
        <v>0</v>
      </c>
      <c r="AO54" s="26">
        <f t="shared" si="51"/>
        <v>0</v>
      </c>
      <c r="AP54" s="12">
        <f t="shared" si="52"/>
        <v>334.08</v>
      </c>
    </row>
    <row r="55" spans="1:42" ht="13.5">
      <c r="A55" s="16" t="str">
        <f t="shared" si="0"/>
        <v>52</v>
      </c>
      <c r="B55" s="16" t="str">
        <f t="shared" si="37"/>
        <v>^</v>
      </c>
      <c r="C55" s="39" t="s">
        <v>413</v>
      </c>
      <c r="D55" s="36">
        <v>74</v>
      </c>
      <c r="E55" s="19">
        <f t="shared" si="38"/>
        <v>330</v>
      </c>
      <c r="F55" s="20"/>
      <c r="G55" s="21"/>
      <c r="H55" s="21" t="s">
        <v>11</v>
      </c>
      <c r="I55" s="22">
        <f t="shared" si="32"/>
        <v>0</v>
      </c>
      <c r="J55" s="21" t="s">
        <v>11</v>
      </c>
      <c r="K55" s="22">
        <f t="shared" si="33"/>
        <v>0</v>
      </c>
      <c r="L55" s="21" t="s">
        <v>11</v>
      </c>
      <c r="M55" s="22">
        <f t="shared" si="34"/>
        <v>0</v>
      </c>
      <c r="N55" s="21">
        <v>21</v>
      </c>
      <c r="O55" s="22">
        <f t="shared" si="35"/>
        <v>330</v>
      </c>
      <c r="P55" s="21" t="s">
        <v>11</v>
      </c>
      <c r="Q55" s="22">
        <f t="shared" si="36"/>
        <v>0</v>
      </c>
      <c r="R55" s="23"/>
      <c r="S55" s="23"/>
      <c r="T55" s="23"/>
      <c r="U55" s="24"/>
      <c r="W55" s="25">
        <f t="shared" si="39"/>
        <v>0</v>
      </c>
      <c r="X55" s="25">
        <f t="shared" si="40"/>
        <v>0</v>
      </c>
      <c r="Y55" s="25">
        <f t="shared" si="41"/>
        <v>0</v>
      </c>
      <c r="Z55" s="25">
        <f t="shared" si="42"/>
        <v>330</v>
      </c>
      <c r="AA55" s="25">
        <f t="shared" si="43"/>
        <v>0</v>
      </c>
      <c r="AB55" s="25">
        <f t="shared" si="44"/>
        <v>0</v>
      </c>
      <c r="AC55" s="25">
        <f t="shared" si="45"/>
        <v>0</v>
      </c>
      <c r="AD55" s="25">
        <f t="shared" si="46"/>
        <v>0</v>
      </c>
      <c r="AE55" s="25">
        <f t="shared" si="47"/>
        <v>0</v>
      </c>
      <c r="AG55" s="12">
        <f>IF('Men''s Epée'!$W$3=TRUE,I55,0)</f>
        <v>0</v>
      </c>
      <c r="AH55" s="12">
        <f>IF('Men''s Epée'!$X$3=TRUE,K55,0)</f>
        <v>0</v>
      </c>
      <c r="AI55" s="12">
        <f>IF('Men''s Epée'!$Y$3=TRUE,M55,0)</f>
        <v>0</v>
      </c>
      <c r="AJ55" s="12">
        <f>IF('Men''s Epée'!$Z$3=TRUE,O55,0)</f>
        <v>330</v>
      </c>
      <c r="AK55" s="12">
        <f>IF('Men''s Epée'!$AA$3=TRUE,Q55,0)</f>
        <v>0</v>
      </c>
      <c r="AL55" s="26">
        <f t="shared" si="48"/>
        <v>0</v>
      </c>
      <c r="AM55" s="26">
        <f t="shared" si="49"/>
        <v>0</v>
      </c>
      <c r="AN55" s="26">
        <f t="shared" si="50"/>
        <v>0</v>
      </c>
      <c r="AO55" s="26">
        <f t="shared" si="51"/>
        <v>0</v>
      </c>
      <c r="AP55" s="12">
        <f t="shared" si="52"/>
        <v>330</v>
      </c>
    </row>
    <row r="56" spans="1:42" ht="13.5">
      <c r="A56" s="16" t="str">
        <f t="shared" si="0"/>
        <v>53</v>
      </c>
      <c r="B56" s="16">
        <f t="shared" si="37"/>
      </c>
      <c r="C56" s="17" t="s">
        <v>436</v>
      </c>
      <c r="D56" s="36">
        <v>49</v>
      </c>
      <c r="E56" s="19">
        <f t="shared" si="38"/>
        <v>317</v>
      </c>
      <c r="F56" s="20">
        <v>316.8</v>
      </c>
      <c r="G56" s="21"/>
      <c r="H56" s="21" t="s">
        <v>11</v>
      </c>
      <c r="I56" s="22">
        <f t="shared" si="32"/>
        <v>0</v>
      </c>
      <c r="J56" s="21" t="s">
        <v>11</v>
      </c>
      <c r="K56" s="22">
        <f t="shared" si="33"/>
        <v>0</v>
      </c>
      <c r="L56" s="21" t="s">
        <v>11</v>
      </c>
      <c r="M56" s="22">
        <f t="shared" si="34"/>
        <v>0</v>
      </c>
      <c r="N56" s="21" t="s">
        <v>11</v>
      </c>
      <c r="O56" s="22">
        <f t="shared" si="35"/>
        <v>0</v>
      </c>
      <c r="P56" s="21" t="s">
        <v>11</v>
      </c>
      <c r="Q56" s="22">
        <f t="shared" si="36"/>
        <v>0</v>
      </c>
      <c r="R56" s="23"/>
      <c r="S56" s="23"/>
      <c r="T56" s="23"/>
      <c r="U56" s="24"/>
      <c r="W56" s="25">
        <f t="shared" si="39"/>
        <v>0</v>
      </c>
      <c r="X56" s="25">
        <f t="shared" si="40"/>
        <v>0</v>
      </c>
      <c r="Y56" s="25">
        <f t="shared" si="41"/>
        <v>0</v>
      </c>
      <c r="Z56" s="25">
        <f t="shared" si="42"/>
        <v>0</v>
      </c>
      <c r="AA56" s="25">
        <f t="shared" si="43"/>
        <v>0</v>
      </c>
      <c r="AB56" s="25">
        <f t="shared" si="44"/>
        <v>0</v>
      </c>
      <c r="AC56" s="25">
        <f t="shared" si="45"/>
        <v>0</v>
      </c>
      <c r="AD56" s="25">
        <f t="shared" si="46"/>
        <v>0</v>
      </c>
      <c r="AE56" s="25">
        <f t="shared" si="47"/>
        <v>0</v>
      </c>
      <c r="AG56" s="12">
        <f>IF('Men''s Epée'!$W$3=TRUE,I56,0)</f>
        <v>0</v>
      </c>
      <c r="AH56" s="12">
        <f>IF('Men''s Epée'!$X$3=TRUE,K56,0)</f>
        <v>0</v>
      </c>
      <c r="AI56" s="12">
        <f>IF('Men''s Epée'!$Y$3=TRUE,M56,0)</f>
        <v>0</v>
      </c>
      <c r="AJ56" s="12">
        <f>IF('Men''s Epée'!$Z$3=TRUE,O56,0)</f>
        <v>0</v>
      </c>
      <c r="AK56" s="12">
        <f>IF('Men''s Epée'!$AA$3=TRUE,Q56,0)</f>
        <v>0</v>
      </c>
      <c r="AL56" s="26">
        <f t="shared" si="48"/>
        <v>0</v>
      </c>
      <c r="AM56" s="26">
        <f t="shared" si="49"/>
        <v>0</v>
      </c>
      <c r="AN56" s="26">
        <f t="shared" si="50"/>
        <v>0</v>
      </c>
      <c r="AO56" s="26">
        <f t="shared" si="51"/>
        <v>0</v>
      </c>
      <c r="AP56" s="12">
        <f t="shared" si="52"/>
        <v>316.8</v>
      </c>
    </row>
    <row r="57" spans="1:42" ht="13.5">
      <c r="A57" s="16" t="str">
        <f t="shared" si="0"/>
        <v>54</v>
      </c>
      <c r="B57" s="16" t="str">
        <f t="shared" si="37"/>
        <v>^</v>
      </c>
      <c r="C57" s="17" t="s">
        <v>25</v>
      </c>
      <c r="D57" s="18">
        <v>74</v>
      </c>
      <c r="E57" s="19">
        <f t="shared" si="38"/>
        <v>310</v>
      </c>
      <c r="F57" s="20"/>
      <c r="G57" s="21"/>
      <c r="H57" s="21">
        <v>26</v>
      </c>
      <c r="I57" s="22">
        <f t="shared" si="32"/>
        <v>310</v>
      </c>
      <c r="J57" s="21" t="s">
        <v>11</v>
      </c>
      <c r="K57" s="22">
        <f t="shared" si="33"/>
        <v>0</v>
      </c>
      <c r="L57" s="21" t="s">
        <v>11</v>
      </c>
      <c r="M57" s="22">
        <f t="shared" si="34"/>
        <v>0</v>
      </c>
      <c r="N57" s="21" t="s">
        <v>11</v>
      </c>
      <c r="O57" s="22">
        <f t="shared" si="35"/>
        <v>0</v>
      </c>
      <c r="P57" s="21" t="s">
        <v>11</v>
      </c>
      <c r="Q57" s="22">
        <f t="shared" si="36"/>
        <v>0</v>
      </c>
      <c r="R57" s="23"/>
      <c r="S57" s="23"/>
      <c r="T57" s="23"/>
      <c r="U57" s="24"/>
      <c r="W57" s="25">
        <f t="shared" si="39"/>
        <v>310</v>
      </c>
      <c r="X57" s="25">
        <f t="shared" si="40"/>
        <v>0</v>
      </c>
      <c r="Y57" s="25">
        <f t="shared" si="41"/>
        <v>0</v>
      </c>
      <c r="Z57" s="25">
        <f t="shared" si="42"/>
        <v>0</v>
      </c>
      <c r="AA57" s="25">
        <f t="shared" si="43"/>
        <v>0</v>
      </c>
      <c r="AB57" s="25">
        <f t="shared" si="44"/>
        <v>0</v>
      </c>
      <c r="AC57" s="25">
        <f t="shared" si="45"/>
        <v>0</v>
      </c>
      <c r="AD57" s="25">
        <f t="shared" si="46"/>
        <v>0</v>
      </c>
      <c r="AE57" s="25">
        <f t="shared" si="47"/>
        <v>0</v>
      </c>
      <c r="AG57" s="12">
        <f>IF('Men''s Epée'!$W$3=TRUE,I57,0)</f>
        <v>310</v>
      </c>
      <c r="AH57" s="12">
        <f>IF('Men''s Epée'!$X$3=TRUE,K57,0)</f>
        <v>0</v>
      </c>
      <c r="AI57" s="12">
        <f>IF('Men''s Epée'!$Y$3=TRUE,M57,0)</f>
        <v>0</v>
      </c>
      <c r="AJ57" s="12">
        <f>IF('Men''s Epée'!$Z$3=TRUE,O57,0)</f>
        <v>0</v>
      </c>
      <c r="AK57" s="12">
        <f>IF('Men''s Epée'!$AA$3=TRUE,Q57,0)</f>
        <v>0</v>
      </c>
      <c r="AL57" s="26">
        <f t="shared" si="48"/>
        <v>0</v>
      </c>
      <c r="AM57" s="26">
        <f t="shared" si="49"/>
        <v>0</v>
      </c>
      <c r="AN57" s="26">
        <f t="shared" si="50"/>
        <v>0</v>
      </c>
      <c r="AO57" s="26">
        <f t="shared" si="51"/>
        <v>0</v>
      </c>
      <c r="AP57" s="12">
        <f t="shared" si="52"/>
        <v>310</v>
      </c>
    </row>
    <row r="58" spans="1:42" ht="13.5">
      <c r="A58" s="16" t="str">
        <f t="shared" si="0"/>
        <v>55</v>
      </c>
      <c r="B58" s="16">
        <f t="shared" si="37"/>
      </c>
      <c r="C58" s="17" t="s">
        <v>41</v>
      </c>
      <c r="D58" s="18">
        <v>61</v>
      </c>
      <c r="E58" s="19">
        <f t="shared" si="38"/>
        <v>305</v>
      </c>
      <c r="F58" s="20"/>
      <c r="G58" s="21"/>
      <c r="H58" s="21" t="s">
        <v>11</v>
      </c>
      <c r="I58" s="22">
        <f t="shared" si="32"/>
        <v>0</v>
      </c>
      <c r="J58" s="21" t="s">
        <v>11</v>
      </c>
      <c r="K58" s="22">
        <f t="shared" si="33"/>
        <v>0</v>
      </c>
      <c r="L58" s="21">
        <v>27</v>
      </c>
      <c r="M58" s="22">
        <f t="shared" si="34"/>
        <v>305</v>
      </c>
      <c r="N58" s="21" t="s">
        <v>11</v>
      </c>
      <c r="O58" s="22">
        <f t="shared" si="35"/>
        <v>0</v>
      </c>
      <c r="P58" s="21" t="s">
        <v>11</v>
      </c>
      <c r="Q58" s="22">
        <f t="shared" si="36"/>
        <v>0</v>
      </c>
      <c r="R58" s="23"/>
      <c r="S58" s="23"/>
      <c r="T58" s="23"/>
      <c r="U58" s="24"/>
      <c r="W58" s="25">
        <f t="shared" si="39"/>
        <v>0</v>
      </c>
      <c r="X58" s="25">
        <f t="shared" si="40"/>
        <v>0</v>
      </c>
      <c r="Y58" s="25">
        <f t="shared" si="41"/>
        <v>305</v>
      </c>
      <c r="Z58" s="25">
        <f t="shared" si="42"/>
        <v>0</v>
      </c>
      <c r="AA58" s="25">
        <f t="shared" si="43"/>
        <v>0</v>
      </c>
      <c r="AB58" s="25">
        <f t="shared" si="44"/>
        <v>0</v>
      </c>
      <c r="AC58" s="25">
        <f t="shared" si="45"/>
        <v>0</v>
      </c>
      <c r="AD58" s="25">
        <f t="shared" si="46"/>
        <v>0</v>
      </c>
      <c r="AE58" s="25">
        <f t="shared" si="47"/>
        <v>0</v>
      </c>
      <c r="AG58" s="12">
        <f>IF('Men''s Epée'!$W$3=TRUE,I58,0)</f>
        <v>0</v>
      </c>
      <c r="AH58" s="12">
        <f>IF('Men''s Epée'!$X$3=TRUE,K58,0)</f>
        <v>0</v>
      </c>
      <c r="AI58" s="12">
        <f>IF('Men''s Epée'!$Y$3=TRUE,M58,0)</f>
        <v>305</v>
      </c>
      <c r="AJ58" s="12">
        <f>IF('Men''s Epée'!$Z$3=TRUE,O58,0)</f>
        <v>0</v>
      </c>
      <c r="AK58" s="12">
        <f>IF('Men''s Epée'!$AA$3=TRUE,Q58,0)</f>
        <v>0</v>
      </c>
      <c r="AL58" s="26">
        <f t="shared" si="48"/>
        <v>0</v>
      </c>
      <c r="AM58" s="26">
        <f t="shared" si="49"/>
        <v>0</v>
      </c>
      <c r="AN58" s="26">
        <f t="shared" si="50"/>
        <v>0</v>
      </c>
      <c r="AO58" s="26">
        <f t="shared" si="51"/>
        <v>0</v>
      </c>
      <c r="AP58" s="12">
        <f t="shared" si="52"/>
        <v>305</v>
      </c>
    </row>
    <row r="59" spans="1:42" ht="13.5">
      <c r="A59" s="16" t="str">
        <f t="shared" si="0"/>
        <v>56</v>
      </c>
      <c r="B59" s="16" t="str">
        <f t="shared" si="37"/>
        <v>^</v>
      </c>
      <c r="C59" s="17" t="s">
        <v>37</v>
      </c>
      <c r="D59" s="18">
        <v>74</v>
      </c>
      <c r="E59" s="19">
        <f t="shared" si="38"/>
        <v>300</v>
      </c>
      <c r="F59" s="20"/>
      <c r="G59" s="21"/>
      <c r="H59" s="21" t="s">
        <v>11</v>
      </c>
      <c r="I59" s="22">
        <f t="shared" si="32"/>
        <v>0</v>
      </c>
      <c r="J59" s="21">
        <v>28</v>
      </c>
      <c r="K59" s="22">
        <f t="shared" si="33"/>
        <v>300</v>
      </c>
      <c r="L59" s="21" t="s">
        <v>11</v>
      </c>
      <c r="M59" s="22">
        <f t="shared" si="34"/>
        <v>0</v>
      </c>
      <c r="N59" s="21" t="s">
        <v>11</v>
      </c>
      <c r="O59" s="22">
        <f t="shared" si="35"/>
        <v>0</v>
      </c>
      <c r="P59" s="21" t="s">
        <v>11</v>
      </c>
      <c r="Q59" s="22">
        <f t="shared" si="36"/>
        <v>0</v>
      </c>
      <c r="R59" s="23"/>
      <c r="S59" s="23"/>
      <c r="T59" s="23"/>
      <c r="U59" s="24"/>
      <c r="W59" s="25">
        <f t="shared" si="39"/>
        <v>0</v>
      </c>
      <c r="X59" s="25">
        <f t="shared" si="40"/>
        <v>300</v>
      </c>
      <c r="Y59" s="25">
        <f t="shared" si="41"/>
        <v>0</v>
      </c>
      <c r="Z59" s="25">
        <f t="shared" si="42"/>
        <v>0</v>
      </c>
      <c r="AA59" s="25">
        <f t="shared" si="43"/>
        <v>0</v>
      </c>
      <c r="AB59" s="25">
        <f t="shared" si="44"/>
        <v>0</v>
      </c>
      <c r="AC59" s="25">
        <f t="shared" si="45"/>
        <v>0</v>
      </c>
      <c r="AD59" s="25">
        <f t="shared" si="46"/>
        <v>0</v>
      </c>
      <c r="AE59" s="25">
        <f t="shared" si="47"/>
        <v>0</v>
      </c>
      <c r="AG59" s="12">
        <f>IF('Men''s Epée'!$W$3=TRUE,I59,0)</f>
        <v>0</v>
      </c>
      <c r="AH59" s="12">
        <f>IF('Men''s Epée'!$X$3=TRUE,K59,0)</f>
        <v>300</v>
      </c>
      <c r="AI59" s="12">
        <f>IF('Men''s Epée'!$Y$3=TRUE,M59,0)</f>
        <v>0</v>
      </c>
      <c r="AJ59" s="12">
        <f>IF('Men''s Epée'!$Z$3=TRUE,O59,0)</f>
        <v>0</v>
      </c>
      <c r="AK59" s="12">
        <f>IF('Men''s Epée'!$AA$3=TRUE,Q59,0)</f>
        <v>0</v>
      </c>
      <c r="AL59" s="26">
        <f t="shared" si="48"/>
        <v>0</v>
      </c>
      <c r="AM59" s="26">
        <f t="shared" si="49"/>
        <v>0</v>
      </c>
      <c r="AN59" s="26">
        <f t="shared" si="50"/>
        <v>0</v>
      </c>
      <c r="AO59" s="26">
        <f t="shared" si="51"/>
        <v>0</v>
      </c>
      <c r="AP59" s="12">
        <f t="shared" si="52"/>
        <v>300</v>
      </c>
    </row>
    <row r="60" spans="1:42" ht="13.5">
      <c r="A60" s="16" t="str">
        <f t="shared" si="0"/>
        <v>57</v>
      </c>
      <c r="B60" s="16" t="str">
        <f t="shared" si="37"/>
        <v>^</v>
      </c>
      <c r="C60" s="17" t="s">
        <v>50</v>
      </c>
      <c r="D60" s="18">
        <v>71</v>
      </c>
      <c r="E60" s="19">
        <f t="shared" si="38"/>
        <v>295</v>
      </c>
      <c r="F60" s="20"/>
      <c r="G60" s="21"/>
      <c r="H60" s="21">
        <v>29</v>
      </c>
      <c r="I60" s="22">
        <f t="shared" si="32"/>
        <v>295</v>
      </c>
      <c r="J60" s="21" t="s">
        <v>11</v>
      </c>
      <c r="K60" s="22">
        <f t="shared" si="33"/>
        <v>0</v>
      </c>
      <c r="L60" s="21" t="s">
        <v>11</v>
      </c>
      <c r="M60" s="22">
        <f t="shared" si="34"/>
        <v>0</v>
      </c>
      <c r="N60" s="21" t="s">
        <v>11</v>
      </c>
      <c r="O60" s="22">
        <f t="shared" si="35"/>
        <v>0</v>
      </c>
      <c r="P60" s="21" t="s">
        <v>11</v>
      </c>
      <c r="Q60" s="22">
        <f t="shared" si="36"/>
        <v>0</v>
      </c>
      <c r="R60" s="23"/>
      <c r="S60" s="23"/>
      <c r="T60" s="23"/>
      <c r="U60" s="24"/>
      <c r="W60" s="25">
        <f t="shared" si="39"/>
        <v>295</v>
      </c>
      <c r="X60" s="25">
        <f t="shared" si="40"/>
        <v>0</v>
      </c>
      <c r="Y60" s="25">
        <f t="shared" si="41"/>
        <v>0</v>
      </c>
      <c r="Z60" s="25">
        <f t="shared" si="42"/>
        <v>0</v>
      </c>
      <c r="AA60" s="25">
        <f t="shared" si="43"/>
        <v>0</v>
      </c>
      <c r="AB60" s="25">
        <f t="shared" si="44"/>
        <v>0</v>
      </c>
      <c r="AC60" s="25">
        <f t="shared" si="45"/>
        <v>0</v>
      </c>
      <c r="AD60" s="25">
        <f t="shared" si="46"/>
        <v>0</v>
      </c>
      <c r="AE60" s="25">
        <f t="shared" si="47"/>
        <v>0</v>
      </c>
      <c r="AG60" s="12">
        <f>IF('Men''s Epée'!$W$3=TRUE,I60,0)</f>
        <v>295</v>
      </c>
      <c r="AH60" s="12">
        <f>IF('Men''s Epée'!$X$3=TRUE,K60,0)</f>
        <v>0</v>
      </c>
      <c r="AI60" s="12">
        <f>IF('Men''s Epée'!$Y$3=TRUE,M60,0)</f>
        <v>0</v>
      </c>
      <c r="AJ60" s="12">
        <f>IF('Men''s Epée'!$Z$3=TRUE,O60,0)</f>
        <v>0</v>
      </c>
      <c r="AK60" s="12">
        <f>IF('Men''s Epée'!$AA$3=TRUE,Q60,0)</f>
        <v>0</v>
      </c>
      <c r="AL60" s="26">
        <f t="shared" si="48"/>
        <v>0</v>
      </c>
      <c r="AM60" s="26">
        <f t="shared" si="49"/>
        <v>0</v>
      </c>
      <c r="AN60" s="26">
        <f t="shared" si="50"/>
        <v>0</v>
      </c>
      <c r="AO60" s="26">
        <f t="shared" si="51"/>
        <v>0</v>
      </c>
      <c r="AP60" s="12">
        <f t="shared" si="52"/>
        <v>295</v>
      </c>
    </row>
    <row r="61" spans="1:42" ht="13.5">
      <c r="A61" s="16" t="str">
        <f t="shared" si="0"/>
        <v>58T</v>
      </c>
      <c r="B61" s="16" t="str">
        <f t="shared" si="37"/>
        <v>#</v>
      </c>
      <c r="C61" s="39" t="s">
        <v>420</v>
      </c>
      <c r="D61" s="36">
        <v>83</v>
      </c>
      <c r="E61" s="19">
        <f t="shared" si="38"/>
        <v>275</v>
      </c>
      <c r="F61" s="20"/>
      <c r="G61" s="21"/>
      <c r="H61" s="21" t="s">
        <v>11</v>
      </c>
      <c r="I61" s="22">
        <f t="shared" si="32"/>
        <v>0</v>
      </c>
      <c r="J61" s="21" t="s">
        <v>11</v>
      </c>
      <c r="K61" s="22">
        <f t="shared" si="33"/>
        <v>0</v>
      </c>
      <c r="L61" s="21" t="s">
        <v>11</v>
      </c>
      <c r="M61" s="22">
        <f t="shared" si="34"/>
        <v>0</v>
      </c>
      <c r="N61" s="21">
        <v>32</v>
      </c>
      <c r="O61" s="22">
        <f t="shared" si="35"/>
        <v>275</v>
      </c>
      <c r="P61" s="21" t="s">
        <v>11</v>
      </c>
      <c r="Q61" s="22">
        <f t="shared" si="36"/>
        <v>0</v>
      </c>
      <c r="R61" s="23"/>
      <c r="S61" s="23"/>
      <c r="T61" s="23"/>
      <c r="U61" s="24"/>
      <c r="W61" s="25">
        <f t="shared" si="39"/>
        <v>0</v>
      </c>
      <c r="X61" s="25">
        <f t="shared" si="40"/>
        <v>0</v>
      </c>
      <c r="Y61" s="25">
        <f t="shared" si="41"/>
        <v>0</v>
      </c>
      <c r="Z61" s="25">
        <f t="shared" si="42"/>
        <v>275</v>
      </c>
      <c r="AA61" s="25">
        <f t="shared" si="43"/>
        <v>0</v>
      </c>
      <c r="AB61" s="25">
        <f t="shared" si="44"/>
        <v>0</v>
      </c>
      <c r="AC61" s="25">
        <f t="shared" si="45"/>
        <v>0</v>
      </c>
      <c r="AD61" s="25">
        <f t="shared" si="46"/>
        <v>0</v>
      </c>
      <c r="AE61" s="25">
        <f t="shared" si="47"/>
        <v>0</v>
      </c>
      <c r="AG61" s="12">
        <f>IF('Men''s Epée'!$W$3=TRUE,I61,0)</f>
        <v>0</v>
      </c>
      <c r="AH61" s="12">
        <f>IF('Men''s Epée'!$X$3=TRUE,K61,0)</f>
        <v>0</v>
      </c>
      <c r="AI61" s="12">
        <f>IF('Men''s Epée'!$Y$3=TRUE,M61,0)</f>
        <v>0</v>
      </c>
      <c r="AJ61" s="12">
        <f>IF('Men''s Epée'!$Z$3=TRUE,O61,0)</f>
        <v>275</v>
      </c>
      <c r="AK61" s="12">
        <f>IF('Men''s Epée'!$AA$3=TRUE,Q61,0)</f>
        <v>0</v>
      </c>
      <c r="AL61" s="26">
        <f t="shared" si="48"/>
        <v>0</v>
      </c>
      <c r="AM61" s="26">
        <f t="shared" si="49"/>
        <v>0</v>
      </c>
      <c r="AN61" s="26">
        <f t="shared" si="50"/>
        <v>0</v>
      </c>
      <c r="AO61" s="26">
        <f t="shared" si="51"/>
        <v>0</v>
      </c>
      <c r="AP61" s="12">
        <f t="shared" si="52"/>
        <v>275</v>
      </c>
    </row>
    <row r="62" spans="1:42" ht="13.5">
      <c r="A62" s="16" t="str">
        <f t="shared" si="0"/>
        <v>58T</v>
      </c>
      <c r="B62" s="16" t="str">
        <f t="shared" si="37"/>
        <v>^</v>
      </c>
      <c r="C62" s="17" t="s">
        <v>52</v>
      </c>
      <c r="D62" s="18">
        <v>74</v>
      </c>
      <c r="E62" s="19">
        <f t="shared" si="38"/>
        <v>275</v>
      </c>
      <c r="F62" s="20"/>
      <c r="G62" s="21"/>
      <c r="H62" s="21">
        <v>33</v>
      </c>
      <c r="I62" s="22">
        <f t="shared" si="32"/>
        <v>275</v>
      </c>
      <c r="J62" s="21" t="s">
        <v>11</v>
      </c>
      <c r="K62" s="22">
        <f t="shared" si="33"/>
        <v>0</v>
      </c>
      <c r="L62" s="21" t="s">
        <v>11</v>
      </c>
      <c r="M62" s="22">
        <f t="shared" si="34"/>
        <v>0</v>
      </c>
      <c r="N62" s="21" t="s">
        <v>11</v>
      </c>
      <c r="O62" s="22">
        <f t="shared" si="35"/>
        <v>0</v>
      </c>
      <c r="P62" s="21" t="s">
        <v>11</v>
      </c>
      <c r="Q62" s="22">
        <f t="shared" si="36"/>
        <v>0</v>
      </c>
      <c r="R62" s="23"/>
      <c r="S62" s="23"/>
      <c r="T62" s="23"/>
      <c r="U62" s="24"/>
      <c r="W62" s="25">
        <f t="shared" si="39"/>
        <v>275</v>
      </c>
      <c r="X62" s="25">
        <f t="shared" si="40"/>
        <v>0</v>
      </c>
      <c r="Y62" s="25">
        <f t="shared" si="41"/>
        <v>0</v>
      </c>
      <c r="Z62" s="25">
        <f t="shared" si="42"/>
        <v>0</v>
      </c>
      <c r="AA62" s="25">
        <f t="shared" si="43"/>
        <v>0</v>
      </c>
      <c r="AB62" s="25">
        <f t="shared" si="44"/>
        <v>0</v>
      </c>
      <c r="AC62" s="25">
        <f t="shared" si="45"/>
        <v>0</v>
      </c>
      <c r="AD62" s="25">
        <f t="shared" si="46"/>
        <v>0</v>
      </c>
      <c r="AE62" s="25">
        <f t="shared" si="47"/>
        <v>0</v>
      </c>
      <c r="AG62" s="12">
        <f>IF('Men''s Epée'!$W$3=TRUE,I62,0)</f>
        <v>275</v>
      </c>
      <c r="AH62" s="12">
        <f>IF('Men''s Epée'!$X$3=TRUE,K62,0)</f>
        <v>0</v>
      </c>
      <c r="AI62" s="12">
        <f>IF('Men''s Epée'!$Y$3=TRUE,M62,0)</f>
        <v>0</v>
      </c>
      <c r="AJ62" s="12">
        <f>IF('Men''s Epée'!$Z$3=TRUE,O62,0)</f>
        <v>0</v>
      </c>
      <c r="AK62" s="12">
        <f>IF('Men''s Epée'!$AA$3=TRUE,Q62,0)</f>
        <v>0</v>
      </c>
      <c r="AL62" s="26">
        <f t="shared" si="48"/>
        <v>0</v>
      </c>
      <c r="AM62" s="26">
        <f t="shared" si="49"/>
        <v>0</v>
      </c>
      <c r="AN62" s="26">
        <f t="shared" si="50"/>
        <v>0</v>
      </c>
      <c r="AO62" s="26">
        <f t="shared" si="51"/>
        <v>0</v>
      </c>
      <c r="AP62" s="12">
        <f t="shared" si="52"/>
        <v>275</v>
      </c>
    </row>
    <row r="63" spans="1:42" ht="13.5">
      <c r="A63" s="16" t="str">
        <f t="shared" si="0"/>
        <v>60</v>
      </c>
      <c r="B63" s="16">
        <f t="shared" si="37"/>
      </c>
      <c r="C63" s="17" t="s">
        <v>300</v>
      </c>
      <c r="D63" s="18">
        <v>70</v>
      </c>
      <c r="E63" s="19">
        <f t="shared" si="38"/>
        <v>270</v>
      </c>
      <c r="F63" s="20"/>
      <c r="G63" s="21"/>
      <c r="H63" s="21" t="s">
        <v>11</v>
      </c>
      <c r="I63" s="22">
        <f t="shared" si="32"/>
        <v>0</v>
      </c>
      <c r="J63" s="21">
        <v>34</v>
      </c>
      <c r="K63" s="22">
        <f t="shared" si="33"/>
        <v>270</v>
      </c>
      <c r="L63" s="21" t="s">
        <v>11</v>
      </c>
      <c r="M63" s="22">
        <f t="shared" si="34"/>
        <v>0</v>
      </c>
      <c r="N63" s="21" t="s">
        <v>11</v>
      </c>
      <c r="O63" s="22">
        <f t="shared" si="35"/>
        <v>0</v>
      </c>
      <c r="P63" s="21" t="s">
        <v>11</v>
      </c>
      <c r="Q63" s="22">
        <f t="shared" si="36"/>
        <v>0</v>
      </c>
      <c r="R63" s="23"/>
      <c r="S63" s="23"/>
      <c r="T63" s="23"/>
      <c r="U63" s="24"/>
      <c r="W63" s="25">
        <f t="shared" si="39"/>
        <v>0</v>
      </c>
      <c r="X63" s="25">
        <f t="shared" si="40"/>
        <v>270</v>
      </c>
      <c r="Y63" s="25">
        <f t="shared" si="41"/>
        <v>0</v>
      </c>
      <c r="Z63" s="25">
        <f t="shared" si="42"/>
        <v>0</v>
      </c>
      <c r="AA63" s="25">
        <f t="shared" si="43"/>
        <v>0</v>
      </c>
      <c r="AB63" s="25">
        <f t="shared" si="44"/>
        <v>0</v>
      </c>
      <c r="AC63" s="25">
        <f t="shared" si="45"/>
        <v>0</v>
      </c>
      <c r="AD63" s="25">
        <f t="shared" si="46"/>
        <v>0</v>
      </c>
      <c r="AE63" s="25">
        <f t="shared" si="47"/>
        <v>0</v>
      </c>
      <c r="AG63" s="12">
        <f>IF('Men''s Epée'!$W$3=TRUE,I63,0)</f>
        <v>0</v>
      </c>
      <c r="AH63" s="12">
        <f>IF('Men''s Epée'!$X$3=TRUE,K63,0)</f>
        <v>270</v>
      </c>
      <c r="AI63" s="12">
        <f>IF('Men''s Epée'!$Y$3=TRUE,M63,0)</f>
        <v>0</v>
      </c>
      <c r="AJ63" s="12">
        <f>IF('Men''s Epée'!$Z$3=TRUE,O63,0)</f>
        <v>0</v>
      </c>
      <c r="AK63" s="12">
        <f>IF('Men''s Epée'!$AA$3=TRUE,Q63,0)</f>
        <v>0</v>
      </c>
      <c r="AL63" s="26">
        <f t="shared" si="48"/>
        <v>0</v>
      </c>
      <c r="AM63" s="26">
        <f t="shared" si="49"/>
        <v>0</v>
      </c>
      <c r="AN63" s="26">
        <f t="shared" si="50"/>
        <v>0</v>
      </c>
      <c r="AO63" s="26">
        <f t="shared" si="51"/>
        <v>0</v>
      </c>
      <c r="AP63" s="12">
        <f t="shared" si="52"/>
        <v>270</v>
      </c>
    </row>
    <row r="64" spans="1:42" ht="13.5">
      <c r="A64" s="16" t="str">
        <f t="shared" si="0"/>
        <v>61</v>
      </c>
      <c r="B64" s="16" t="str">
        <f t="shared" si="37"/>
        <v>^</v>
      </c>
      <c r="C64" s="17" t="s">
        <v>301</v>
      </c>
      <c r="D64" s="18">
        <v>79</v>
      </c>
      <c r="E64" s="19">
        <f t="shared" si="38"/>
        <v>258</v>
      </c>
      <c r="F64" s="20"/>
      <c r="G64" s="21"/>
      <c r="H64" s="21" t="s">
        <v>11</v>
      </c>
      <c r="I64" s="22">
        <f t="shared" si="32"/>
        <v>0</v>
      </c>
      <c r="J64" s="21">
        <v>36.5</v>
      </c>
      <c r="K64" s="22">
        <f t="shared" si="33"/>
        <v>257.5</v>
      </c>
      <c r="L64" s="21" t="s">
        <v>11</v>
      </c>
      <c r="M64" s="22">
        <f t="shared" si="34"/>
        <v>0</v>
      </c>
      <c r="N64" s="21" t="s">
        <v>11</v>
      </c>
      <c r="O64" s="22">
        <f t="shared" si="35"/>
        <v>0</v>
      </c>
      <c r="P64" s="21" t="s">
        <v>11</v>
      </c>
      <c r="Q64" s="22">
        <f t="shared" si="36"/>
        <v>0</v>
      </c>
      <c r="R64" s="23"/>
      <c r="S64" s="23"/>
      <c r="T64" s="23"/>
      <c r="U64" s="24"/>
      <c r="W64" s="25">
        <f t="shared" si="39"/>
        <v>0</v>
      </c>
      <c r="X64" s="25">
        <f t="shared" si="40"/>
        <v>257.5</v>
      </c>
      <c r="Y64" s="25">
        <f t="shared" si="41"/>
        <v>0</v>
      </c>
      <c r="Z64" s="25">
        <f t="shared" si="42"/>
        <v>0</v>
      </c>
      <c r="AA64" s="25">
        <f t="shared" si="43"/>
        <v>0</v>
      </c>
      <c r="AB64" s="25">
        <f t="shared" si="44"/>
        <v>0</v>
      </c>
      <c r="AC64" s="25">
        <f t="shared" si="45"/>
        <v>0</v>
      </c>
      <c r="AD64" s="25">
        <f t="shared" si="46"/>
        <v>0</v>
      </c>
      <c r="AE64" s="25">
        <f t="shared" si="47"/>
        <v>0</v>
      </c>
      <c r="AG64" s="12">
        <f>IF('Men''s Epée'!$W$3=TRUE,I64,0)</f>
        <v>0</v>
      </c>
      <c r="AH64" s="12">
        <f>IF('Men''s Epée'!$X$3=TRUE,K64,0)</f>
        <v>257.5</v>
      </c>
      <c r="AI64" s="12">
        <f>IF('Men''s Epée'!$Y$3=TRUE,M64,0)</f>
        <v>0</v>
      </c>
      <c r="AJ64" s="12">
        <f>IF('Men''s Epée'!$Z$3=TRUE,O64,0)</f>
        <v>0</v>
      </c>
      <c r="AK64" s="12">
        <f>IF('Men''s Epée'!$AA$3=TRUE,Q64,0)</f>
        <v>0</v>
      </c>
      <c r="AL64" s="26">
        <f t="shared" si="48"/>
        <v>0</v>
      </c>
      <c r="AM64" s="26">
        <f t="shared" si="49"/>
        <v>0</v>
      </c>
      <c r="AN64" s="26">
        <f t="shared" si="50"/>
        <v>0</v>
      </c>
      <c r="AO64" s="26">
        <f t="shared" si="51"/>
        <v>0</v>
      </c>
      <c r="AP64" s="12">
        <f t="shared" si="52"/>
        <v>257.5</v>
      </c>
    </row>
    <row r="65" spans="1:42" ht="13.5">
      <c r="A65" s="16" t="str">
        <f t="shared" si="0"/>
        <v>62</v>
      </c>
      <c r="B65" s="16" t="str">
        <f t="shared" si="37"/>
        <v>^</v>
      </c>
      <c r="C65" s="17" t="s">
        <v>305</v>
      </c>
      <c r="D65" s="18">
        <v>79</v>
      </c>
      <c r="E65" s="19">
        <f t="shared" si="38"/>
        <v>240</v>
      </c>
      <c r="F65" s="20"/>
      <c r="G65" s="21"/>
      <c r="H65" s="21" t="s">
        <v>11</v>
      </c>
      <c r="I65" s="22">
        <f t="shared" si="32"/>
        <v>0</v>
      </c>
      <c r="J65" s="21">
        <v>40</v>
      </c>
      <c r="K65" s="22">
        <f t="shared" si="33"/>
        <v>240</v>
      </c>
      <c r="L65" s="21" t="s">
        <v>11</v>
      </c>
      <c r="M65" s="22">
        <f t="shared" si="34"/>
        <v>0</v>
      </c>
      <c r="N65" s="21" t="s">
        <v>11</v>
      </c>
      <c r="O65" s="22">
        <f t="shared" si="35"/>
        <v>0</v>
      </c>
      <c r="P65" s="21" t="s">
        <v>11</v>
      </c>
      <c r="Q65" s="22">
        <f t="shared" si="36"/>
        <v>0</v>
      </c>
      <c r="R65" s="23"/>
      <c r="S65" s="23"/>
      <c r="T65" s="23"/>
      <c r="U65" s="24"/>
      <c r="W65" s="25">
        <f t="shared" si="39"/>
        <v>0</v>
      </c>
      <c r="X65" s="25">
        <f t="shared" si="40"/>
        <v>240</v>
      </c>
      <c r="Y65" s="25">
        <f t="shared" si="41"/>
        <v>0</v>
      </c>
      <c r="Z65" s="25">
        <f t="shared" si="42"/>
        <v>0</v>
      </c>
      <c r="AA65" s="25">
        <f t="shared" si="43"/>
        <v>0</v>
      </c>
      <c r="AB65" s="25">
        <f t="shared" si="44"/>
        <v>0</v>
      </c>
      <c r="AC65" s="25">
        <f t="shared" si="45"/>
        <v>0</v>
      </c>
      <c r="AD65" s="25">
        <f t="shared" si="46"/>
        <v>0</v>
      </c>
      <c r="AE65" s="25">
        <f t="shared" si="47"/>
        <v>0</v>
      </c>
      <c r="AG65" s="12">
        <f>IF('Men''s Epée'!$W$3=TRUE,I65,0)</f>
        <v>0</v>
      </c>
      <c r="AH65" s="12">
        <f>IF('Men''s Epée'!$X$3=TRUE,K65,0)</f>
        <v>240</v>
      </c>
      <c r="AI65" s="12">
        <f>IF('Men''s Epée'!$Y$3=TRUE,M65,0)</f>
        <v>0</v>
      </c>
      <c r="AJ65" s="12">
        <f>IF('Men''s Epée'!$Z$3=TRUE,O65,0)</f>
        <v>0</v>
      </c>
      <c r="AK65" s="12">
        <f>IF('Men''s Epée'!$AA$3=TRUE,Q65,0)</f>
        <v>0</v>
      </c>
      <c r="AL65" s="26">
        <f t="shared" si="48"/>
        <v>0</v>
      </c>
      <c r="AM65" s="26">
        <f t="shared" si="49"/>
        <v>0</v>
      </c>
      <c r="AN65" s="26">
        <f t="shared" si="50"/>
        <v>0</v>
      </c>
      <c r="AO65" s="26">
        <f t="shared" si="51"/>
        <v>0</v>
      </c>
      <c r="AP65" s="12">
        <f t="shared" si="52"/>
        <v>240</v>
      </c>
    </row>
    <row r="66" spans="1:42" ht="13.5">
      <c r="A66" s="16" t="str">
        <f t="shared" si="0"/>
        <v>63</v>
      </c>
      <c r="B66" s="16">
        <f t="shared" si="37"/>
      </c>
      <c r="C66" s="17" t="s">
        <v>348</v>
      </c>
      <c r="D66" s="36">
        <v>61</v>
      </c>
      <c r="E66" s="19">
        <f t="shared" si="38"/>
        <v>233</v>
      </c>
      <c r="F66" s="20"/>
      <c r="G66" s="21"/>
      <c r="H66" s="21" t="s">
        <v>11</v>
      </c>
      <c r="I66" s="22">
        <f t="shared" si="32"/>
        <v>0</v>
      </c>
      <c r="J66" s="21">
        <v>41.5</v>
      </c>
      <c r="K66" s="22">
        <f t="shared" si="33"/>
        <v>232.5</v>
      </c>
      <c r="L66" s="21" t="s">
        <v>11</v>
      </c>
      <c r="M66" s="22">
        <f t="shared" si="34"/>
        <v>0</v>
      </c>
      <c r="N66" s="21" t="s">
        <v>11</v>
      </c>
      <c r="O66" s="22">
        <f t="shared" si="35"/>
        <v>0</v>
      </c>
      <c r="P66" s="21" t="s">
        <v>11</v>
      </c>
      <c r="Q66" s="22">
        <f t="shared" si="36"/>
        <v>0</v>
      </c>
      <c r="R66" s="23"/>
      <c r="S66" s="23"/>
      <c r="T66" s="23"/>
      <c r="U66" s="24"/>
      <c r="W66" s="25">
        <f t="shared" si="39"/>
        <v>0</v>
      </c>
      <c r="X66" s="25">
        <f t="shared" si="40"/>
        <v>232.5</v>
      </c>
      <c r="Y66" s="25">
        <f t="shared" si="41"/>
        <v>0</v>
      </c>
      <c r="Z66" s="25">
        <f t="shared" si="42"/>
        <v>0</v>
      </c>
      <c r="AA66" s="25">
        <f t="shared" si="43"/>
        <v>0</v>
      </c>
      <c r="AB66" s="25">
        <f t="shared" si="44"/>
        <v>0</v>
      </c>
      <c r="AC66" s="25">
        <f t="shared" si="45"/>
        <v>0</v>
      </c>
      <c r="AD66" s="25">
        <f t="shared" si="46"/>
        <v>0</v>
      </c>
      <c r="AE66" s="25">
        <f t="shared" si="47"/>
        <v>0</v>
      </c>
      <c r="AG66" s="12">
        <f>IF('Men''s Epée'!$W$3=TRUE,I66,0)</f>
        <v>0</v>
      </c>
      <c r="AH66" s="12">
        <f>IF('Men''s Epée'!$X$3=TRUE,K66,0)</f>
        <v>232.5</v>
      </c>
      <c r="AI66" s="12">
        <f>IF('Men''s Epée'!$Y$3=TRUE,M66,0)</f>
        <v>0</v>
      </c>
      <c r="AJ66" s="12">
        <f>IF('Men''s Epée'!$Z$3=TRUE,O66,0)</f>
        <v>0</v>
      </c>
      <c r="AK66" s="12">
        <f>IF('Men''s Epée'!$AA$3=TRUE,Q66,0)</f>
        <v>0</v>
      </c>
      <c r="AL66" s="26">
        <f t="shared" si="48"/>
        <v>0</v>
      </c>
      <c r="AM66" s="26">
        <f t="shared" si="49"/>
        <v>0</v>
      </c>
      <c r="AN66" s="26">
        <f t="shared" si="50"/>
        <v>0</v>
      </c>
      <c r="AO66" s="26">
        <f t="shared" si="51"/>
        <v>0</v>
      </c>
      <c r="AP66" s="12">
        <f t="shared" si="52"/>
        <v>232.5</v>
      </c>
    </row>
    <row r="67" spans="1:42" ht="13.5">
      <c r="A67" s="16" t="str">
        <f t="shared" si="0"/>
        <v>64</v>
      </c>
      <c r="B67" s="16" t="str">
        <f t="shared" si="37"/>
        <v># ^</v>
      </c>
      <c r="C67" s="17" t="s">
        <v>56</v>
      </c>
      <c r="D67" s="18">
        <v>81</v>
      </c>
      <c r="E67" s="19">
        <f t="shared" si="38"/>
        <v>230</v>
      </c>
      <c r="F67" s="20"/>
      <c r="G67" s="21"/>
      <c r="H67" s="21">
        <v>42</v>
      </c>
      <c r="I67" s="22">
        <f t="shared" si="32"/>
        <v>230</v>
      </c>
      <c r="J67" s="21" t="s">
        <v>11</v>
      </c>
      <c r="K67" s="22">
        <f t="shared" si="33"/>
        <v>0</v>
      </c>
      <c r="L67" s="21" t="s">
        <v>11</v>
      </c>
      <c r="M67" s="22">
        <f t="shared" si="34"/>
        <v>0</v>
      </c>
      <c r="N67" s="21" t="s">
        <v>11</v>
      </c>
      <c r="O67" s="22">
        <f t="shared" si="35"/>
        <v>0</v>
      </c>
      <c r="P67" s="21" t="s">
        <v>11</v>
      </c>
      <c r="Q67" s="22">
        <f t="shared" si="36"/>
        <v>0</v>
      </c>
      <c r="R67" s="23"/>
      <c r="S67" s="23"/>
      <c r="T67" s="23"/>
      <c r="U67" s="24"/>
      <c r="W67" s="25">
        <f t="shared" si="39"/>
        <v>230</v>
      </c>
      <c r="X67" s="25">
        <f t="shared" si="40"/>
        <v>0</v>
      </c>
      <c r="Y67" s="25">
        <f t="shared" si="41"/>
        <v>0</v>
      </c>
      <c r="Z67" s="25">
        <f t="shared" si="42"/>
        <v>0</v>
      </c>
      <c r="AA67" s="25">
        <f t="shared" si="43"/>
        <v>0</v>
      </c>
      <c r="AB67" s="25">
        <f t="shared" si="44"/>
        <v>0</v>
      </c>
      <c r="AC67" s="25">
        <f t="shared" si="45"/>
        <v>0</v>
      </c>
      <c r="AD67" s="25">
        <f t="shared" si="46"/>
        <v>0</v>
      </c>
      <c r="AE67" s="25">
        <f t="shared" si="47"/>
        <v>0</v>
      </c>
      <c r="AG67" s="12">
        <f>IF('Men''s Epée'!$W$3=TRUE,I67,0)</f>
        <v>230</v>
      </c>
      <c r="AH67" s="12">
        <f>IF('Men''s Epée'!$X$3=TRUE,K67,0)</f>
        <v>0</v>
      </c>
      <c r="AI67" s="12">
        <f>IF('Men''s Epée'!$Y$3=TRUE,M67,0)</f>
        <v>0</v>
      </c>
      <c r="AJ67" s="12">
        <f>IF('Men''s Epée'!$Z$3=TRUE,O67,0)</f>
        <v>0</v>
      </c>
      <c r="AK67" s="12">
        <f>IF('Men''s Epée'!$AA$3=TRUE,Q67,0)</f>
        <v>0</v>
      </c>
      <c r="AL67" s="26">
        <f t="shared" si="48"/>
        <v>0</v>
      </c>
      <c r="AM67" s="26">
        <f t="shared" si="49"/>
        <v>0</v>
      </c>
      <c r="AN67" s="26">
        <f t="shared" si="50"/>
        <v>0</v>
      </c>
      <c r="AO67" s="26">
        <f t="shared" si="51"/>
        <v>0</v>
      </c>
      <c r="AP67" s="12">
        <f t="shared" si="52"/>
        <v>230</v>
      </c>
    </row>
    <row r="68" spans="1:42" ht="13.5">
      <c r="A68" s="16" t="str">
        <f t="shared" si="0"/>
        <v>65</v>
      </c>
      <c r="B68" s="16">
        <f t="shared" si="37"/>
      </c>
      <c r="C68" s="17" t="s">
        <v>33</v>
      </c>
      <c r="D68" s="18">
        <v>69</v>
      </c>
      <c r="E68" s="19">
        <f t="shared" si="38"/>
        <v>225</v>
      </c>
      <c r="F68" s="20"/>
      <c r="G68" s="21"/>
      <c r="H68" s="21" t="s">
        <v>11</v>
      </c>
      <c r="I68" s="22">
        <f t="shared" si="32"/>
        <v>0</v>
      </c>
      <c r="J68" s="21">
        <v>43</v>
      </c>
      <c r="K68" s="22">
        <f t="shared" si="33"/>
        <v>225</v>
      </c>
      <c r="L68" s="21" t="s">
        <v>11</v>
      </c>
      <c r="M68" s="22">
        <f t="shared" si="34"/>
        <v>0</v>
      </c>
      <c r="N68" s="21" t="s">
        <v>11</v>
      </c>
      <c r="O68" s="22">
        <f t="shared" si="35"/>
        <v>0</v>
      </c>
      <c r="P68" s="21" t="s">
        <v>11</v>
      </c>
      <c r="Q68" s="22">
        <f t="shared" si="36"/>
        <v>0</v>
      </c>
      <c r="R68" s="23"/>
      <c r="S68" s="23"/>
      <c r="T68" s="23"/>
      <c r="U68" s="24"/>
      <c r="W68" s="25">
        <f t="shared" si="39"/>
        <v>0</v>
      </c>
      <c r="X68" s="25">
        <f t="shared" si="40"/>
        <v>225</v>
      </c>
      <c r="Y68" s="25">
        <f t="shared" si="41"/>
        <v>0</v>
      </c>
      <c r="Z68" s="25">
        <f t="shared" si="42"/>
        <v>0</v>
      </c>
      <c r="AA68" s="25">
        <f t="shared" si="43"/>
        <v>0</v>
      </c>
      <c r="AB68" s="25">
        <f t="shared" si="44"/>
        <v>0</v>
      </c>
      <c r="AC68" s="25">
        <f t="shared" si="45"/>
        <v>0</v>
      </c>
      <c r="AD68" s="25">
        <f t="shared" si="46"/>
        <v>0</v>
      </c>
      <c r="AE68" s="25">
        <f t="shared" si="47"/>
        <v>0</v>
      </c>
      <c r="AG68" s="12">
        <f>IF('Men''s Epée'!$W$3=TRUE,I68,0)</f>
        <v>0</v>
      </c>
      <c r="AH68" s="12">
        <f>IF('Men''s Epée'!$X$3=TRUE,K68,0)</f>
        <v>225</v>
      </c>
      <c r="AI68" s="12">
        <f>IF('Men''s Epée'!$Y$3=TRUE,M68,0)</f>
        <v>0</v>
      </c>
      <c r="AJ68" s="12">
        <f>IF('Men''s Epée'!$Z$3=TRUE,O68,0)</f>
        <v>0</v>
      </c>
      <c r="AK68" s="12">
        <f>IF('Men''s Epée'!$AA$3=TRUE,Q68,0)</f>
        <v>0</v>
      </c>
      <c r="AL68" s="26">
        <f t="shared" si="48"/>
        <v>0</v>
      </c>
      <c r="AM68" s="26">
        <f t="shared" si="49"/>
        <v>0</v>
      </c>
      <c r="AN68" s="26">
        <f t="shared" si="50"/>
        <v>0</v>
      </c>
      <c r="AO68" s="26">
        <f t="shared" si="51"/>
        <v>0</v>
      </c>
      <c r="AP68" s="12">
        <f t="shared" si="52"/>
        <v>225</v>
      </c>
    </row>
    <row r="69" spans="1:42" ht="13.5">
      <c r="A69" s="16" t="str">
        <f t="shared" si="0"/>
        <v>66</v>
      </c>
      <c r="B69" s="16" t="str">
        <f t="shared" si="37"/>
        <v># ^</v>
      </c>
      <c r="C69" s="17" t="s">
        <v>362</v>
      </c>
      <c r="D69" s="18">
        <v>80</v>
      </c>
      <c r="E69" s="19">
        <f t="shared" si="38"/>
        <v>220</v>
      </c>
      <c r="F69" s="20"/>
      <c r="G69" s="21"/>
      <c r="H69" s="21" t="s">
        <v>11</v>
      </c>
      <c r="I69" s="22">
        <f t="shared" si="32"/>
        <v>0</v>
      </c>
      <c r="J69" s="21" t="s">
        <v>11</v>
      </c>
      <c r="K69" s="22">
        <f t="shared" si="33"/>
        <v>0</v>
      </c>
      <c r="L69" s="21">
        <v>44</v>
      </c>
      <c r="M69" s="22">
        <f t="shared" si="34"/>
        <v>220</v>
      </c>
      <c r="N69" s="21" t="s">
        <v>11</v>
      </c>
      <c r="O69" s="22">
        <f t="shared" si="35"/>
        <v>0</v>
      </c>
      <c r="P69" s="21" t="s">
        <v>11</v>
      </c>
      <c r="Q69" s="22">
        <f t="shared" si="36"/>
        <v>0</v>
      </c>
      <c r="R69" s="23"/>
      <c r="S69" s="23"/>
      <c r="T69" s="23"/>
      <c r="U69" s="24"/>
      <c r="W69" s="25">
        <f t="shared" si="39"/>
        <v>0</v>
      </c>
      <c r="X69" s="25">
        <f t="shared" si="40"/>
        <v>0</v>
      </c>
      <c r="Y69" s="25">
        <f t="shared" si="41"/>
        <v>220</v>
      </c>
      <c r="Z69" s="25">
        <f t="shared" si="42"/>
        <v>0</v>
      </c>
      <c r="AA69" s="25">
        <f t="shared" si="43"/>
        <v>0</v>
      </c>
      <c r="AB69" s="25">
        <f t="shared" si="44"/>
        <v>0</v>
      </c>
      <c r="AC69" s="25">
        <f t="shared" si="45"/>
        <v>0</v>
      </c>
      <c r="AD69" s="25">
        <f t="shared" si="46"/>
        <v>0</v>
      </c>
      <c r="AE69" s="25">
        <f t="shared" si="47"/>
        <v>0</v>
      </c>
      <c r="AG69" s="12">
        <f>IF('Men''s Epée'!$W$3=TRUE,I69,0)</f>
        <v>0</v>
      </c>
      <c r="AH69" s="12">
        <f>IF('Men''s Epée'!$X$3=TRUE,K69,0)</f>
        <v>0</v>
      </c>
      <c r="AI69" s="12">
        <f>IF('Men''s Epée'!$Y$3=TRUE,M69,0)</f>
        <v>220</v>
      </c>
      <c r="AJ69" s="12">
        <f>IF('Men''s Epée'!$Z$3=TRUE,O69,0)</f>
        <v>0</v>
      </c>
      <c r="AK69" s="12">
        <f>IF('Men''s Epée'!$AA$3=TRUE,Q69,0)</f>
        <v>0</v>
      </c>
      <c r="AL69" s="26">
        <f t="shared" si="48"/>
        <v>0</v>
      </c>
      <c r="AM69" s="26">
        <f t="shared" si="49"/>
        <v>0</v>
      </c>
      <c r="AN69" s="26">
        <f t="shared" si="50"/>
        <v>0</v>
      </c>
      <c r="AO69" s="26">
        <f t="shared" si="51"/>
        <v>0</v>
      </c>
      <c r="AP69" s="12">
        <f t="shared" si="52"/>
        <v>220</v>
      </c>
    </row>
    <row r="70" spans="1:42" ht="13.5">
      <c r="A70" s="16" t="str">
        <f t="shared" si="0"/>
        <v>67T</v>
      </c>
      <c r="B70" s="16" t="str">
        <f t="shared" si="37"/>
        <v>^</v>
      </c>
      <c r="C70" s="17" t="s">
        <v>302</v>
      </c>
      <c r="D70" s="18">
        <v>78</v>
      </c>
      <c r="E70" s="19">
        <f t="shared" si="38"/>
        <v>215</v>
      </c>
      <c r="F70" s="20"/>
      <c r="G70" s="21"/>
      <c r="H70" s="21" t="s">
        <v>11</v>
      </c>
      <c r="I70" s="22">
        <f t="shared" si="32"/>
        <v>0</v>
      </c>
      <c r="J70" s="21">
        <v>45</v>
      </c>
      <c r="K70" s="22">
        <f t="shared" si="33"/>
        <v>215</v>
      </c>
      <c r="L70" s="21" t="s">
        <v>11</v>
      </c>
      <c r="M70" s="22">
        <f t="shared" si="34"/>
        <v>0</v>
      </c>
      <c r="N70" s="21" t="s">
        <v>11</v>
      </c>
      <c r="O70" s="22">
        <f t="shared" si="35"/>
        <v>0</v>
      </c>
      <c r="P70" s="21" t="s">
        <v>11</v>
      </c>
      <c r="Q70" s="22">
        <f t="shared" si="36"/>
        <v>0</v>
      </c>
      <c r="R70" s="23"/>
      <c r="S70" s="23"/>
      <c r="T70" s="23"/>
      <c r="U70" s="24"/>
      <c r="W70" s="25">
        <f t="shared" si="39"/>
        <v>0</v>
      </c>
      <c r="X70" s="25">
        <f t="shared" si="40"/>
        <v>215</v>
      </c>
      <c r="Y70" s="25">
        <f t="shared" si="41"/>
        <v>0</v>
      </c>
      <c r="Z70" s="25">
        <f t="shared" si="42"/>
        <v>0</v>
      </c>
      <c r="AA70" s="25">
        <f t="shared" si="43"/>
        <v>0</v>
      </c>
      <c r="AB70" s="25">
        <f t="shared" si="44"/>
        <v>0</v>
      </c>
      <c r="AC70" s="25">
        <f t="shared" si="45"/>
        <v>0</v>
      </c>
      <c r="AD70" s="25">
        <f t="shared" si="46"/>
        <v>0</v>
      </c>
      <c r="AE70" s="25">
        <f t="shared" si="47"/>
        <v>0</v>
      </c>
      <c r="AG70" s="12">
        <f>IF('Men''s Epée'!$W$3=TRUE,I70,0)</f>
        <v>0</v>
      </c>
      <c r="AH70" s="12">
        <f>IF('Men''s Epée'!$X$3=TRUE,K70,0)</f>
        <v>215</v>
      </c>
      <c r="AI70" s="12">
        <f>IF('Men''s Epée'!$Y$3=TRUE,M70,0)</f>
        <v>0</v>
      </c>
      <c r="AJ70" s="12">
        <f>IF('Men''s Epée'!$Z$3=TRUE,O70,0)</f>
        <v>0</v>
      </c>
      <c r="AK70" s="12">
        <f>IF('Men''s Epée'!$AA$3=TRUE,Q70,0)</f>
        <v>0</v>
      </c>
      <c r="AL70" s="26">
        <f t="shared" si="48"/>
        <v>0</v>
      </c>
      <c r="AM70" s="26">
        <f t="shared" si="49"/>
        <v>0</v>
      </c>
      <c r="AN70" s="26">
        <f t="shared" si="50"/>
        <v>0</v>
      </c>
      <c r="AO70" s="26">
        <f t="shared" si="51"/>
        <v>0</v>
      </c>
      <c r="AP70" s="12">
        <f t="shared" si="52"/>
        <v>215</v>
      </c>
    </row>
    <row r="71" spans="1:42" ht="13.5">
      <c r="A71" s="16" t="str">
        <f t="shared" si="0"/>
        <v>67T</v>
      </c>
      <c r="B71" s="16">
        <f t="shared" si="37"/>
      </c>
      <c r="C71" s="17" t="s">
        <v>58</v>
      </c>
      <c r="D71" s="18">
        <v>67</v>
      </c>
      <c r="E71" s="19">
        <f t="shared" si="38"/>
        <v>215</v>
      </c>
      <c r="F71" s="20"/>
      <c r="G71" s="21"/>
      <c r="H71" s="21">
        <v>45</v>
      </c>
      <c r="I71" s="22">
        <f t="shared" si="32"/>
        <v>215</v>
      </c>
      <c r="J71" s="21" t="s">
        <v>11</v>
      </c>
      <c r="K71" s="22">
        <f t="shared" si="33"/>
        <v>0</v>
      </c>
      <c r="L71" s="21" t="s">
        <v>11</v>
      </c>
      <c r="M71" s="22">
        <f t="shared" si="34"/>
        <v>0</v>
      </c>
      <c r="N71" s="21" t="s">
        <v>11</v>
      </c>
      <c r="O71" s="22">
        <f t="shared" si="35"/>
        <v>0</v>
      </c>
      <c r="P71" s="21" t="s">
        <v>11</v>
      </c>
      <c r="Q71" s="22">
        <f t="shared" si="36"/>
        <v>0</v>
      </c>
      <c r="R71" s="23"/>
      <c r="S71" s="23"/>
      <c r="T71" s="23"/>
      <c r="U71" s="24"/>
      <c r="W71" s="25">
        <f t="shared" si="39"/>
        <v>215</v>
      </c>
      <c r="X71" s="25">
        <f t="shared" si="40"/>
        <v>0</v>
      </c>
      <c r="Y71" s="25">
        <f t="shared" si="41"/>
        <v>0</v>
      </c>
      <c r="Z71" s="25">
        <f t="shared" si="42"/>
        <v>0</v>
      </c>
      <c r="AA71" s="25">
        <f t="shared" si="43"/>
        <v>0</v>
      </c>
      <c r="AB71" s="25">
        <f t="shared" si="44"/>
        <v>0</v>
      </c>
      <c r="AC71" s="25">
        <f t="shared" si="45"/>
        <v>0</v>
      </c>
      <c r="AD71" s="25">
        <f t="shared" si="46"/>
        <v>0</v>
      </c>
      <c r="AE71" s="25">
        <f t="shared" si="47"/>
        <v>0</v>
      </c>
      <c r="AG71" s="12">
        <f>IF('Men''s Epée'!$W$3=TRUE,I71,0)</f>
        <v>215</v>
      </c>
      <c r="AH71" s="12">
        <f>IF('Men''s Epée'!$X$3=TRUE,K71,0)</f>
        <v>0</v>
      </c>
      <c r="AI71" s="12">
        <f>IF('Men''s Epée'!$Y$3=TRUE,M71,0)</f>
        <v>0</v>
      </c>
      <c r="AJ71" s="12">
        <f>IF('Men''s Epée'!$Z$3=TRUE,O71,0)</f>
        <v>0</v>
      </c>
      <c r="AK71" s="12">
        <f>IF('Men''s Epée'!$AA$3=TRUE,Q71,0)</f>
        <v>0</v>
      </c>
      <c r="AL71" s="26">
        <f t="shared" si="48"/>
        <v>0</v>
      </c>
      <c r="AM71" s="26">
        <f t="shared" si="49"/>
        <v>0</v>
      </c>
      <c r="AN71" s="26">
        <f t="shared" si="50"/>
        <v>0</v>
      </c>
      <c r="AO71" s="26">
        <f t="shared" si="51"/>
        <v>0</v>
      </c>
      <c r="AP71" s="12">
        <f t="shared" si="52"/>
        <v>215</v>
      </c>
    </row>
    <row r="72" spans="1:42" ht="13.5">
      <c r="A72" s="16" t="str">
        <f t="shared" si="0"/>
        <v>69T</v>
      </c>
      <c r="B72" s="16" t="str">
        <f t="shared" si="37"/>
        <v>^</v>
      </c>
      <c r="C72" s="17" t="s">
        <v>398</v>
      </c>
      <c r="D72" s="18">
        <v>78</v>
      </c>
      <c r="E72" s="19">
        <f t="shared" si="38"/>
        <v>210</v>
      </c>
      <c r="F72" s="20"/>
      <c r="G72" s="21"/>
      <c r="H72" s="21" t="s">
        <v>11</v>
      </c>
      <c r="I72" s="22">
        <f t="shared" si="32"/>
        <v>0</v>
      </c>
      <c r="J72" s="21" t="s">
        <v>11</v>
      </c>
      <c r="K72" s="22">
        <f t="shared" si="33"/>
        <v>0</v>
      </c>
      <c r="L72" s="21">
        <v>45.33</v>
      </c>
      <c r="M72" s="22">
        <f t="shared" si="34"/>
        <v>210</v>
      </c>
      <c r="N72" s="21" t="s">
        <v>11</v>
      </c>
      <c r="O72" s="22">
        <f t="shared" si="35"/>
        <v>0</v>
      </c>
      <c r="P72" s="21" t="s">
        <v>11</v>
      </c>
      <c r="Q72" s="22">
        <f t="shared" si="36"/>
        <v>0</v>
      </c>
      <c r="R72" s="23"/>
      <c r="S72" s="23"/>
      <c r="T72" s="23"/>
      <c r="U72" s="24"/>
      <c r="W72" s="25">
        <f t="shared" si="39"/>
        <v>0</v>
      </c>
      <c r="X72" s="25">
        <f t="shared" si="40"/>
        <v>0</v>
      </c>
      <c r="Y72" s="25">
        <f t="shared" si="41"/>
        <v>210</v>
      </c>
      <c r="Z72" s="25">
        <f t="shared" si="42"/>
        <v>0</v>
      </c>
      <c r="AA72" s="25">
        <f t="shared" si="43"/>
        <v>0</v>
      </c>
      <c r="AB72" s="25">
        <f t="shared" si="44"/>
        <v>0</v>
      </c>
      <c r="AC72" s="25">
        <f t="shared" si="45"/>
        <v>0</v>
      </c>
      <c r="AD72" s="25">
        <f t="shared" si="46"/>
        <v>0</v>
      </c>
      <c r="AE72" s="25">
        <f t="shared" si="47"/>
        <v>0</v>
      </c>
      <c r="AG72" s="12">
        <f>IF('Men''s Epée'!$W$3=TRUE,I72,0)</f>
        <v>0</v>
      </c>
      <c r="AH72" s="12">
        <f>IF('Men''s Epée'!$X$3=TRUE,K72,0)</f>
        <v>0</v>
      </c>
      <c r="AI72" s="12">
        <f>IF('Men''s Epée'!$Y$3=TRUE,M72,0)</f>
        <v>210</v>
      </c>
      <c r="AJ72" s="12">
        <f>IF('Men''s Epée'!$Z$3=TRUE,O72,0)</f>
        <v>0</v>
      </c>
      <c r="AK72" s="12">
        <f>IF('Men''s Epée'!$AA$3=TRUE,Q72,0)</f>
        <v>0</v>
      </c>
      <c r="AL72" s="26">
        <f t="shared" si="48"/>
        <v>0</v>
      </c>
      <c r="AM72" s="26">
        <f t="shared" si="49"/>
        <v>0</v>
      </c>
      <c r="AN72" s="26">
        <f t="shared" si="50"/>
        <v>0</v>
      </c>
      <c r="AO72" s="26">
        <f t="shared" si="51"/>
        <v>0</v>
      </c>
      <c r="AP72" s="12">
        <f t="shared" si="52"/>
        <v>210</v>
      </c>
    </row>
    <row r="73" spans="1:42" ht="13.5">
      <c r="A73" s="16" t="str">
        <f t="shared" si="0"/>
        <v>69T</v>
      </c>
      <c r="B73" s="16" t="str">
        <f t="shared" si="37"/>
        <v>^</v>
      </c>
      <c r="C73" s="17" t="s">
        <v>399</v>
      </c>
      <c r="D73" s="18">
        <v>77</v>
      </c>
      <c r="E73" s="19">
        <f t="shared" si="38"/>
        <v>210</v>
      </c>
      <c r="F73" s="20"/>
      <c r="G73" s="21"/>
      <c r="H73" s="21" t="s">
        <v>11</v>
      </c>
      <c r="I73" s="22">
        <f t="shared" si="32"/>
        <v>0</v>
      </c>
      <c r="J73" s="21" t="s">
        <v>11</v>
      </c>
      <c r="K73" s="22">
        <f t="shared" si="33"/>
        <v>0</v>
      </c>
      <c r="L73" s="21">
        <v>45.33</v>
      </c>
      <c r="M73" s="22">
        <f t="shared" si="34"/>
        <v>210</v>
      </c>
      <c r="N73" s="21" t="s">
        <v>11</v>
      </c>
      <c r="O73" s="22">
        <f t="shared" si="35"/>
        <v>0</v>
      </c>
      <c r="P73" s="21" t="s">
        <v>11</v>
      </c>
      <c r="Q73" s="22">
        <f t="shared" si="36"/>
        <v>0</v>
      </c>
      <c r="R73" s="23"/>
      <c r="S73" s="23"/>
      <c r="T73" s="23"/>
      <c r="U73" s="24"/>
      <c r="W73" s="25">
        <f t="shared" si="39"/>
        <v>0</v>
      </c>
      <c r="X73" s="25">
        <f t="shared" si="40"/>
        <v>0</v>
      </c>
      <c r="Y73" s="25">
        <f t="shared" si="41"/>
        <v>210</v>
      </c>
      <c r="Z73" s="25">
        <f t="shared" si="42"/>
        <v>0</v>
      </c>
      <c r="AA73" s="25">
        <f t="shared" si="43"/>
        <v>0</v>
      </c>
      <c r="AB73" s="25">
        <f t="shared" si="44"/>
        <v>0</v>
      </c>
      <c r="AC73" s="25">
        <f t="shared" si="45"/>
        <v>0</v>
      </c>
      <c r="AD73" s="25">
        <f t="shared" si="46"/>
        <v>0</v>
      </c>
      <c r="AE73" s="25">
        <f t="shared" si="47"/>
        <v>0</v>
      </c>
      <c r="AG73" s="12">
        <f>IF('Men''s Epée'!$W$3=TRUE,I73,0)</f>
        <v>0</v>
      </c>
      <c r="AH73" s="12">
        <f>IF('Men''s Epée'!$X$3=TRUE,K73,0)</f>
        <v>0</v>
      </c>
      <c r="AI73" s="12">
        <f>IF('Men''s Epée'!$Y$3=TRUE,M73,0)</f>
        <v>210</v>
      </c>
      <c r="AJ73" s="12">
        <f>IF('Men''s Epée'!$Z$3=TRUE,O73,0)</f>
        <v>0</v>
      </c>
      <c r="AK73" s="12">
        <f>IF('Men''s Epée'!$AA$3=TRUE,Q73,0)</f>
        <v>0</v>
      </c>
      <c r="AL73" s="26">
        <f t="shared" si="48"/>
        <v>0</v>
      </c>
      <c r="AM73" s="26">
        <f t="shared" si="49"/>
        <v>0</v>
      </c>
      <c r="AN73" s="26">
        <f t="shared" si="50"/>
        <v>0</v>
      </c>
      <c r="AO73" s="26">
        <f t="shared" si="51"/>
        <v>0</v>
      </c>
      <c r="AP73" s="12">
        <f t="shared" si="52"/>
        <v>210</v>
      </c>
    </row>
    <row r="74" spans="1:42" ht="13.5">
      <c r="A74" s="16" t="str">
        <f t="shared" si="0"/>
        <v>71T</v>
      </c>
      <c r="B74" s="16">
        <f t="shared" si="37"/>
      </c>
      <c r="C74" s="17" t="s">
        <v>59</v>
      </c>
      <c r="D74" s="18">
        <v>49</v>
      </c>
      <c r="E74" s="19">
        <f t="shared" si="38"/>
        <v>200</v>
      </c>
      <c r="F74" s="20"/>
      <c r="G74" s="21"/>
      <c r="H74" s="21">
        <v>48</v>
      </c>
      <c r="I74" s="22">
        <f t="shared" si="32"/>
        <v>200</v>
      </c>
      <c r="J74" s="21" t="s">
        <v>11</v>
      </c>
      <c r="K74" s="22">
        <f t="shared" si="33"/>
        <v>0</v>
      </c>
      <c r="L74" s="21" t="s">
        <v>11</v>
      </c>
      <c r="M74" s="22">
        <f t="shared" si="34"/>
        <v>0</v>
      </c>
      <c r="N74" s="21" t="s">
        <v>11</v>
      </c>
      <c r="O74" s="22">
        <f t="shared" si="35"/>
        <v>0</v>
      </c>
      <c r="P74" s="21" t="s">
        <v>11</v>
      </c>
      <c r="Q74" s="22">
        <f t="shared" si="36"/>
        <v>0</v>
      </c>
      <c r="R74" s="23"/>
      <c r="S74" s="23"/>
      <c r="T74" s="23"/>
      <c r="U74" s="24"/>
      <c r="W74" s="25">
        <f t="shared" si="39"/>
        <v>200</v>
      </c>
      <c r="X74" s="25">
        <f t="shared" si="40"/>
        <v>0</v>
      </c>
      <c r="Y74" s="25">
        <f t="shared" si="41"/>
        <v>0</v>
      </c>
      <c r="Z74" s="25">
        <f t="shared" si="42"/>
        <v>0</v>
      </c>
      <c r="AA74" s="25">
        <f t="shared" si="43"/>
        <v>0</v>
      </c>
      <c r="AB74" s="25">
        <f t="shared" si="44"/>
        <v>0</v>
      </c>
      <c r="AC74" s="25">
        <f t="shared" si="45"/>
        <v>0</v>
      </c>
      <c r="AD74" s="25">
        <f t="shared" si="46"/>
        <v>0</v>
      </c>
      <c r="AE74" s="25">
        <f t="shared" si="47"/>
        <v>0</v>
      </c>
      <c r="AG74" s="12">
        <f>IF('Men''s Epée'!$W$3=TRUE,I74,0)</f>
        <v>200</v>
      </c>
      <c r="AH74" s="12">
        <f>IF('Men''s Epée'!$X$3=TRUE,K74,0)</f>
        <v>0</v>
      </c>
      <c r="AI74" s="12">
        <f>IF('Men''s Epée'!$Y$3=TRUE,M74,0)</f>
        <v>0</v>
      </c>
      <c r="AJ74" s="12">
        <f>IF('Men''s Epée'!$Z$3=TRUE,O74,0)</f>
        <v>0</v>
      </c>
      <c r="AK74" s="12">
        <f>IF('Men''s Epée'!$AA$3=TRUE,Q74,0)</f>
        <v>0</v>
      </c>
      <c r="AL74" s="26">
        <f t="shared" si="48"/>
        <v>0</v>
      </c>
      <c r="AM74" s="26">
        <f t="shared" si="49"/>
        <v>0</v>
      </c>
      <c r="AN74" s="26">
        <f t="shared" si="50"/>
        <v>0</v>
      </c>
      <c r="AO74" s="26">
        <f t="shared" si="51"/>
        <v>0</v>
      </c>
      <c r="AP74" s="12">
        <f t="shared" si="52"/>
        <v>200</v>
      </c>
    </row>
    <row r="75" spans="1:42" ht="13.5">
      <c r="A75" s="16" t="str">
        <f>IF(E75=0,"",IF(E75=E74,A74,ROW()-3&amp;IF(E75=E76,"T","")))</f>
        <v>71T</v>
      </c>
      <c r="B75" s="16">
        <f t="shared" si="37"/>
      </c>
      <c r="C75" s="17" t="s">
        <v>304</v>
      </c>
      <c r="D75" s="18">
        <v>54</v>
      </c>
      <c r="E75" s="19">
        <f t="shared" si="38"/>
        <v>200</v>
      </c>
      <c r="F75" s="20"/>
      <c r="G75" s="21"/>
      <c r="H75" s="21" t="s">
        <v>11</v>
      </c>
      <c r="I75" s="22">
        <f t="shared" si="32"/>
        <v>0</v>
      </c>
      <c r="J75" s="21">
        <v>48</v>
      </c>
      <c r="K75" s="22">
        <f t="shared" si="33"/>
        <v>200</v>
      </c>
      <c r="L75" s="21" t="s">
        <v>11</v>
      </c>
      <c r="M75" s="22">
        <f t="shared" si="34"/>
        <v>0</v>
      </c>
      <c r="N75" s="21" t="s">
        <v>11</v>
      </c>
      <c r="O75" s="22">
        <f t="shared" si="35"/>
        <v>0</v>
      </c>
      <c r="P75" s="21" t="s">
        <v>11</v>
      </c>
      <c r="Q75" s="22">
        <f t="shared" si="36"/>
        <v>0</v>
      </c>
      <c r="R75" s="23"/>
      <c r="S75" s="23"/>
      <c r="T75" s="23"/>
      <c r="U75" s="24"/>
      <c r="W75" s="25">
        <f t="shared" si="39"/>
        <v>0</v>
      </c>
      <c r="X75" s="25">
        <f t="shared" si="40"/>
        <v>200</v>
      </c>
      <c r="Y75" s="25">
        <f t="shared" si="41"/>
        <v>0</v>
      </c>
      <c r="Z75" s="25">
        <f t="shared" si="42"/>
        <v>0</v>
      </c>
      <c r="AA75" s="25">
        <f t="shared" si="43"/>
        <v>0</v>
      </c>
      <c r="AB75" s="25">
        <f t="shared" si="44"/>
        <v>0</v>
      </c>
      <c r="AC75" s="25">
        <f t="shared" si="45"/>
        <v>0</v>
      </c>
      <c r="AD75" s="25">
        <f t="shared" si="46"/>
        <v>0</v>
      </c>
      <c r="AE75" s="25">
        <f t="shared" si="47"/>
        <v>0</v>
      </c>
      <c r="AG75" s="12">
        <f>IF('Men''s Epée'!$W$3=TRUE,I75,0)</f>
        <v>0</v>
      </c>
      <c r="AH75" s="12">
        <f>IF('Men''s Epée'!$X$3=TRUE,K75,0)</f>
        <v>200</v>
      </c>
      <c r="AI75" s="12">
        <f>IF('Men''s Epée'!$Y$3=TRUE,M75,0)</f>
        <v>0</v>
      </c>
      <c r="AJ75" s="12">
        <f>IF('Men''s Epée'!$Z$3=TRUE,O75,0)</f>
        <v>0</v>
      </c>
      <c r="AK75" s="12">
        <f>IF('Men''s Epée'!$AA$3=TRUE,Q75,0)</f>
        <v>0</v>
      </c>
      <c r="AL75" s="26">
        <f t="shared" si="48"/>
        <v>0</v>
      </c>
      <c r="AM75" s="26">
        <f t="shared" si="49"/>
        <v>0</v>
      </c>
      <c r="AN75" s="26">
        <f t="shared" si="50"/>
        <v>0</v>
      </c>
      <c r="AO75" s="26">
        <f t="shared" si="51"/>
        <v>0</v>
      </c>
      <c r="AP75" s="12">
        <f t="shared" si="52"/>
        <v>200</v>
      </c>
    </row>
    <row r="76" ht="13.5" customHeight="1"/>
    <row r="77" spans="3:14" ht="13.5" customHeight="1">
      <c r="C77" s="30" t="s">
        <v>60</v>
      </c>
      <c r="F77" s="18"/>
      <c r="G77" s="18"/>
      <c r="H77" s="25"/>
      <c r="I77" s="25"/>
      <c r="J77" s="25"/>
      <c r="K77" s="25"/>
      <c r="M77" s="31" t="s">
        <v>61</v>
      </c>
      <c r="N77" s="31" t="s">
        <v>62</v>
      </c>
    </row>
    <row r="78" spans="3:15" ht="13.5" customHeight="1">
      <c r="C78" s="37" t="s">
        <v>23</v>
      </c>
      <c r="D78" s="32" t="s">
        <v>63</v>
      </c>
      <c r="F78" s="18"/>
      <c r="G78" s="18"/>
      <c r="H78" s="25"/>
      <c r="I78" s="25"/>
      <c r="J78" s="25"/>
      <c r="K78" s="25"/>
      <c r="M78" s="32">
        <v>32</v>
      </c>
      <c r="N78" s="33">
        <v>338.8</v>
      </c>
      <c r="O78" s="34"/>
    </row>
    <row r="79" spans="3:15" ht="13.5" customHeight="1">
      <c r="C79" s="37" t="s">
        <v>23</v>
      </c>
      <c r="D79" s="32" t="s">
        <v>64</v>
      </c>
      <c r="F79" s="18"/>
      <c r="G79" s="18"/>
      <c r="H79" s="25"/>
      <c r="I79" s="25"/>
      <c r="J79" s="25"/>
      <c r="K79" s="25"/>
      <c r="M79" s="32">
        <v>24</v>
      </c>
      <c r="N79" s="33">
        <v>355.005</v>
      </c>
      <c r="O79" s="34"/>
    </row>
    <row r="80" spans="3:15" ht="13.5" customHeight="1">
      <c r="C80" s="37" t="s">
        <v>446</v>
      </c>
      <c r="D80" s="32" t="s">
        <v>447</v>
      </c>
      <c r="F80" s="18"/>
      <c r="G80" s="18"/>
      <c r="H80" s="25"/>
      <c r="I80" s="25"/>
      <c r="J80" s="25"/>
      <c r="K80" s="25"/>
      <c r="M80" s="32">
        <v>13</v>
      </c>
      <c r="N80" s="33">
        <v>177.16</v>
      </c>
      <c r="O80" s="34"/>
    </row>
    <row r="81" spans="3:15" ht="13.5" customHeight="1">
      <c r="C81" s="37" t="s">
        <v>15</v>
      </c>
      <c r="D81" s="32" t="s">
        <v>451</v>
      </c>
      <c r="M81" s="32">
        <v>25</v>
      </c>
      <c r="N81" s="33">
        <v>533.82</v>
      </c>
      <c r="O81" s="34"/>
    </row>
    <row r="82" spans="3:15" ht="13.5" customHeight="1">
      <c r="C82" s="37" t="s">
        <v>13</v>
      </c>
      <c r="D82" s="32" t="s">
        <v>65</v>
      </c>
      <c r="F82" s="18"/>
      <c r="G82" s="18"/>
      <c r="H82" s="25"/>
      <c r="I82" s="25"/>
      <c r="J82" s="25"/>
      <c r="K82" s="25"/>
      <c r="M82" s="32">
        <v>19</v>
      </c>
      <c r="N82" s="33">
        <v>165.58</v>
      </c>
      <c r="O82" s="34"/>
    </row>
    <row r="83" spans="3:15" ht="13.5" customHeight="1">
      <c r="C83" s="37" t="s">
        <v>13</v>
      </c>
      <c r="D83" s="32" t="s">
        <v>64</v>
      </c>
      <c r="F83" s="18"/>
      <c r="G83" s="18"/>
      <c r="H83" s="25"/>
      <c r="I83" s="25"/>
      <c r="J83" s="25"/>
      <c r="K83" s="25"/>
      <c r="M83" s="32">
        <v>31</v>
      </c>
      <c r="N83" s="33">
        <v>315.56</v>
      </c>
      <c r="O83" s="34"/>
    </row>
    <row r="84" spans="3:15" ht="13.5" customHeight="1">
      <c r="C84" s="17" t="s">
        <v>20</v>
      </c>
      <c r="D84" s="32" t="s">
        <v>64</v>
      </c>
      <c r="F84" s="18"/>
      <c r="G84" s="18"/>
      <c r="H84" s="25"/>
      <c r="I84" s="25"/>
      <c r="J84" s="25"/>
      <c r="K84" s="25"/>
      <c r="M84" s="32">
        <v>32</v>
      </c>
      <c r="N84" s="33">
        <v>309.925</v>
      </c>
      <c r="O84" s="34"/>
    </row>
    <row r="86" spans="3:14" ht="12.75">
      <c r="C86" s="30" t="s">
        <v>66</v>
      </c>
      <c r="F86" s="18"/>
      <c r="G86" s="18"/>
      <c r="H86" s="25"/>
      <c r="I86" s="25"/>
      <c r="J86" s="25"/>
      <c r="K86" s="25"/>
      <c r="M86" s="31" t="s">
        <v>61</v>
      </c>
      <c r="N86" s="31" t="s">
        <v>62</v>
      </c>
    </row>
    <row r="87" spans="3:15" ht="12.75">
      <c r="C87" s="37" t="s">
        <v>51</v>
      </c>
      <c r="D87" s="32" t="s">
        <v>438</v>
      </c>
      <c r="M87" s="32">
        <v>29</v>
      </c>
      <c r="N87" s="33">
        <v>334.08</v>
      </c>
      <c r="O87" s="34"/>
    </row>
    <row r="88" spans="3:16" ht="12.75">
      <c r="C88" s="37" t="s">
        <v>10</v>
      </c>
      <c r="D88" s="32" t="s">
        <v>438</v>
      </c>
      <c r="M88" s="32">
        <v>8</v>
      </c>
      <c r="N88" s="33">
        <v>789.12</v>
      </c>
      <c r="O88" s="34"/>
      <c r="P88" s="38"/>
    </row>
    <row r="89" spans="3:15" ht="12.75">
      <c r="C89" s="37" t="s">
        <v>10</v>
      </c>
      <c r="D89" s="32" t="s">
        <v>452</v>
      </c>
      <c r="M89" s="32">
        <v>14</v>
      </c>
      <c r="N89" s="18">
        <v>1020</v>
      </c>
      <c r="O89" s="34"/>
    </row>
    <row r="90" spans="3:15" ht="12.75">
      <c r="C90" s="37" t="s">
        <v>10</v>
      </c>
      <c r="D90" s="32" t="s">
        <v>467</v>
      </c>
      <c r="M90" s="32">
        <v>15</v>
      </c>
      <c r="N90" s="18">
        <v>1010</v>
      </c>
      <c r="O90" s="34"/>
    </row>
    <row r="91" spans="3:15" ht="12.75">
      <c r="C91" s="37" t="s">
        <v>23</v>
      </c>
      <c r="D91" s="32" t="s">
        <v>425</v>
      </c>
      <c r="F91" s="18"/>
      <c r="G91" s="18"/>
      <c r="H91" s="25"/>
      <c r="I91" s="25"/>
      <c r="J91" s="25"/>
      <c r="K91" s="25"/>
      <c r="M91" s="32">
        <v>21</v>
      </c>
      <c r="N91" s="33">
        <v>530.31</v>
      </c>
      <c r="O91" s="34"/>
    </row>
    <row r="92" spans="3:15" ht="12.75">
      <c r="C92" s="37" t="s">
        <v>436</v>
      </c>
      <c r="D92" s="32" t="s">
        <v>438</v>
      </c>
      <c r="M92" s="32">
        <v>32</v>
      </c>
      <c r="N92" s="33">
        <v>316.8</v>
      </c>
      <c r="O92" s="34"/>
    </row>
    <row r="93" spans="3:15" ht="12.75">
      <c r="C93" s="37" t="s">
        <v>15</v>
      </c>
      <c r="D93" s="32" t="s">
        <v>438</v>
      </c>
      <c r="M93" s="32">
        <v>3</v>
      </c>
      <c r="N93" s="33">
        <v>979.2</v>
      </c>
      <c r="O93" s="34"/>
    </row>
    <row r="94" spans="3:15" ht="12.75">
      <c r="C94" s="37" t="s">
        <v>17</v>
      </c>
      <c r="D94" s="32" t="s">
        <v>438</v>
      </c>
      <c r="M94" s="32">
        <v>28</v>
      </c>
      <c r="N94" s="33">
        <v>339.84</v>
      </c>
      <c r="O94" s="34"/>
    </row>
    <row r="95" spans="3:15" ht="12.75">
      <c r="C95" s="37" t="s">
        <v>28</v>
      </c>
      <c r="D95" s="32" t="s">
        <v>438</v>
      </c>
      <c r="M95" s="32">
        <v>27</v>
      </c>
      <c r="N95" s="33">
        <v>345.6</v>
      </c>
      <c r="O95" s="34"/>
    </row>
    <row r="96" spans="3:15" ht="12.75">
      <c r="C96" s="37" t="s">
        <v>13</v>
      </c>
      <c r="D96" s="32" t="s">
        <v>425</v>
      </c>
      <c r="F96" s="18"/>
      <c r="G96" s="18"/>
      <c r="H96" s="25"/>
      <c r="I96" s="25"/>
      <c r="J96" s="25"/>
      <c r="K96" s="25"/>
      <c r="M96" s="32">
        <v>16</v>
      </c>
      <c r="N96" s="33">
        <v>803.5</v>
      </c>
      <c r="O96" s="34"/>
    </row>
    <row r="97" spans="3:15" ht="12.75">
      <c r="C97" s="37" t="s">
        <v>13</v>
      </c>
      <c r="D97" s="32" t="s">
        <v>438</v>
      </c>
      <c r="M97" s="32">
        <v>15</v>
      </c>
      <c r="N97" s="33">
        <v>581.76</v>
      </c>
      <c r="O97" s="34"/>
    </row>
    <row r="98" spans="3:15" ht="12.75">
      <c r="C98" s="37" t="s">
        <v>13</v>
      </c>
      <c r="D98" s="32" t="s">
        <v>456</v>
      </c>
      <c r="M98" s="32">
        <v>26</v>
      </c>
      <c r="N98" s="18">
        <v>610</v>
      </c>
      <c r="O98" s="34"/>
    </row>
    <row r="99" ht="12.75">
      <c r="N99" s="38"/>
    </row>
  </sheetData>
  <printOptions horizontalCentered="1"/>
  <pageMargins left="0.25" right="0.25" top="0.95" bottom="0.95" header="0.25" footer="0.25"/>
  <pageSetup horizontalDpi="300" verticalDpi="300" orientation="landscape" r:id="rId2"/>
  <headerFooter alignWithMargins="0">
    <oddHeader>&amp;C&amp;"Times New Roman,Bold"&amp;16 1998-1999 USFA Point Standings
Senior &amp;A - Rolling Standings</oddHeader>
    <oddFooter>&amp;L&amp;"Arial,Bold"# Junior    ^ Age eligible for World University Games
* Permanent Resident&amp;"Arial,Regular"
Total = Best 3 plus Group II&amp;CPage &amp;P&amp;R&amp;"Arial,Bold"np = Did not earn points (including not competing)&amp;"Arial,Regular"
Printed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9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4.140625" style="18" customWidth="1"/>
    <col min="5" max="5" width="8.00390625" style="18" customWidth="1"/>
    <col min="6" max="7" width="5.7109375" style="19" customWidth="1"/>
    <col min="8" max="8" width="4.7109375" style="19" customWidth="1"/>
    <col min="9" max="9" width="4.7109375" style="28" customWidth="1"/>
    <col min="10" max="10" width="4.7109375" style="19" customWidth="1"/>
    <col min="11" max="17" width="4.7109375" style="28" customWidth="1"/>
    <col min="18" max="21" width="4.7109375" style="29" customWidth="1"/>
    <col min="22" max="22" width="9.140625" style="25" customWidth="1"/>
    <col min="23" max="42" width="9.140625" style="25" hidden="1" customWidth="1"/>
    <col min="43" max="16384" width="9.140625" style="25" customWidth="1"/>
  </cols>
  <sheetData>
    <row r="1" spans="1:21" s="8" customFormat="1" ht="12.75" customHeight="1">
      <c r="A1" s="35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4</v>
      </c>
      <c r="I1" s="6"/>
      <c r="J1" s="4" t="s">
        <v>295</v>
      </c>
      <c r="K1" s="6"/>
      <c r="L1" s="4" t="s">
        <v>354</v>
      </c>
      <c r="M1" s="6"/>
      <c r="N1" s="4" t="s">
        <v>409</v>
      </c>
      <c r="O1" s="6"/>
      <c r="P1" s="4" t="s">
        <v>439</v>
      </c>
      <c r="Q1" s="6"/>
      <c r="R1" s="7" t="s">
        <v>5</v>
      </c>
      <c r="S1" s="7"/>
      <c r="T1" s="7"/>
      <c r="U1" s="6"/>
    </row>
    <row r="2" spans="1:33" s="8" customFormat="1" ht="18.75" customHeight="1">
      <c r="A2" s="1"/>
      <c r="B2" s="1"/>
      <c r="C2" s="2"/>
      <c r="D2" s="2"/>
      <c r="E2" s="3"/>
      <c r="F2" s="4"/>
      <c r="G2" s="9" t="s">
        <v>6</v>
      </c>
      <c r="H2" s="4" t="s">
        <v>7</v>
      </c>
      <c r="I2" s="6" t="s">
        <v>8</v>
      </c>
      <c r="J2" s="4" t="s">
        <v>296</v>
      </c>
      <c r="K2" s="6" t="s">
        <v>297</v>
      </c>
      <c r="L2" s="4" t="s">
        <v>296</v>
      </c>
      <c r="M2" s="6" t="s">
        <v>355</v>
      </c>
      <c r="N2" s="4" t="s">
        <v>410</v>
      </c>
      <c r="O2" s="6" t="s">
        <v>411</v>
      </c>
      <c r="P2" s="4" t="s">
        <v>9</v>
      </c>
      <c r="Q2" s="6" t="s">
        <v>440</v>
      </c>
      <c r="R2" s="4" t="s">
        <v>5</v>
      </c>
      <c r="S2" s="7"/>
      <c r="T2" s="10"/>
      <c r="U2" s="11"/>
      <c r="AG2" s="12"/>
    </row>
    <row r="3" spans="1:21" s="8" customFormat="1" ht="11.25" customHeight="1" hidden="1">
      <c r="A3" s="1"/>
      <c r="B3" s="1"/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12</v>
      </c>
      <c r="J3" s="14">
        <f>COLUMN()</f>
        <v>10</v>
      </c>
      <c r="K3" s="15">
        <f>HLOOKUP(J2,PointTableHeader,2,FALSE)</f>
        <v>11</v>
      </c>
      <c r="L3" s="14">
        <f>COLUMN()</f>
        <v>12</v>
      </c>
      <c r="M3" s="15">
        <f>HLOOKUP(L2,PointTableHeader,2,FALSE)</f>
        <v>11</v>
      </c>
      <c r="N3" s="14">
        <f>COLUMN()</f>
        <v>14</v>
      </c>
      <c r="O3" s="15">
        <f>HLOOKUP(N2,PointTableHeader,2,FALSE)</f>
        <v>9</v>
      </c>
      <c r="P3" s="14">
        <f>COLUMN()</f>
        <v>16</v>
      </c>
      <c r="Q3" s="15">
        <f>HLOOKUP(P2,PointTableHeader,2,FALSE)</f>
        <v>10</v>
      </c>
      <c r="R3" s="14">
        <f>COLUMN()</f>
        <v>18</v>
      </c>
      <c r="S3" s="3"/>
      <c r="T3" s="3"/>
      <c r="U3" s="15"/>
    </row>
    <row r="4" spans="1:42" ht="13.5">
      <c r="A4" s="16" t="str">
        <f aca="true" t="shared" si="0" ref="A4:A73">IF(E4=0,"",IF(E4=E3,A3,ROW()-3&amp;IF(E4=E5,"T","")))</f>
        <v>1</v>
      </c>
      <c r="B4" s="16" t="str">
        <f aca="true" t="shared" si="1" ref="B4:B59">TRIM(IF(D4&gt;=JuniorCutoff,"#","")&amp;IF(ISERROR(FIND("*",C4))," "&amp;IF(AND(D4&gt;=WUGStartCutoff,D4&lt;=WUGStopCutoff),"^",""),""))</f>
        <v>^</v>
      </c>
      <c r="C4" s="17" t="s">
        <v>68</v>
      </c>
      <c r="D4" s="18">
        <v>77</v>
      </c>
      <c r="E4" s="19">
        <f>ROUND(F4+IF('Men''s Epée'!$A$3=1,G4,0)+LARGE($W4:$AE4,1)+LARGE($W4:$AE4,2)+LARGE($W4:$AE4,3),0)</f>
        <v>8276</v>
      </c>
      <c r="F4" s="20">
        <v>5426.04</v>
      </c>
      <c r="G4" s="21"/>
      <c r="H4" s="21">
        <v>1</v>
      </c>
      <c r="I4" s="22">
        <f>IF(OR('Men''s Epée'!$A$3=1,'Men''s Epée'!$W$3=TRUE),IF(OR(H4&gt;=49,ISNUMBER(H4)=FALSE),0,VLOOKUP(H4,PointTable,I$3,TRUE)),0)</f>
        <v>1000</v>
      </c>
      <c r="J4" s="21" t="s">
        <v>11</v>
      </c>
      <c r="K4" s="22">
        <f>IF(OR('Men''s Epée'!$A$3=1,'Men''s Epée'!$X$3=TRUE),IF(OR(J4&gt;=49,ISNUMBER(J4)=FALSE),0,VLOOKUP(J4,PointTable,K$3,TRUE)),0)</f>
        <v>0</v>
      </c>
      <c r="L4" s="21">
        <v>5</v>
      </c>
      <c r="M4" s="22">
        <f>IF(OR('Men''s Epée'!$A$3=1,'Men''s Epée'!$Y$3=TRUE),IF(OR(L4&gt;=49,ISNUMBER(L4)=FALSE),0,VLOOKUP(L4,PointTable,M$3,TRUE)),0)</f>
        <v>755</v>
      </c>
      <c r="N4" s="21">
        <v>1</v>
      </c>
      <c r="O4" s="22">
        <f>IF(OR('Men''s Epée'!$A$3=1,'Men''s Epée'!$Z$3=TRUE),IF(OR(N4&gt;=49,ISNUMBER(N4)=FALSE),0,VLOOKUP(N4,PointTable,O$3,TRUE)),0)</f>
        <v>1000</v>
      </c>
      <c r="P4" s="21">
        <v>3</v>
      </c>
      <c r="Q4" s="22">
        <f>IF(OR('Men''s Epée'!$A$3=1,'Men''s Epée'!$AA$3=TRUE),IF(OR(P4&gt;=49,ISNUMBER(P4)=FALSE),0,VLOOKUP(P4,PointTable,Q$3,TRUE)),0)</f>
        <v>850</v>
      </c>
      <c r="R4" s="23"/>
      <c r="S4" s="23"/>
      <c r="T4" s="23"/>
      <c r="U4" s="24"/>
      <c r="W4" s="25">
        <f>I4</f>
        <v>1000</v>
      </c>
      <c r="X4" s="25">
        <f aca="true" t="shared" si="2" ref="X4:X35">K4</f>
        <v>0</v>
      </c>
      <c r="Y4" s="25">
        <f aca="true" t="shared" si="3" ref="Y4:Y35">M4</f>
        <v>755</v>
      </c>
      <c r="Z4" s="25">
        <f aca="true" t="shared" si="4" ref="Z4:Z35">O4</f>
        <v>1000</v>
      </c>
      <c r="AA4" s="25">
        <f aca="true" t="shared" si="5" ref="AA4:AA35">Q4</f>
        <v>850</v>
      </c>
      <c r="AB4" s="25">
        <f>IF(OR('Men''s Epée'!$A$3=1,R4&gt;0),ABS(R4),0)</f>
        <v>0</v>
      </c>
      <c r="AC4" s="25">
        <f>IF(OR('Men''s Epée'!$A$3=1,S4&gt;0),ABS(S4),0)</f>
        <v>0</v>
      </c>
      <c r="AD4" s="25">
        <f>IF(OR('Men''s Epée'!$A$3=1,T4&gt;0),ABS(T4),0)</f>
        <v>0</v>
      </c>
      <c r="AE4" s="25">
        <f>IF(OR('Men''s Epée'!$A$3=1,U4&gt;0),ABS(U4),0)</f>
        <v>0</v>
      </c>
      <c r="AG4" s="12">
        <f>IF('Men''s Epée'!$W$3=TRUE,I4,0)</f>
        <v>1000</v>
      </c>
      <c r="AH4" s="12">
        <f>IF('Men''s Epée'!$X$3=TRUE,K4,0)</f>
        <v>0</v>
      </c>
      <c r="AI4" s="12">
        <f>IF('Men''s Epée'!$Y$3=TRUE,M4,0)</f>
        <v>755</v>
      </c>
      <c r="AJ4" s="12">
        <f>IF('Men''s Epée'!$Z$3=TRUE,O4,0)</f>
        <v>1000</v>
      </c>
      <c r="AK4" s="12">
        <f>IF('Men''s Epée'!$AA$3=TRUE,Q4,0)</f>
        <v>850</v>
      </c>
      <c r="AL4" s="26">
        <f>MAX(R4,0)</f>
        <v>0</v>
      </c>
      <c r="AM4" s="26">
        <f>MAX(S4,0)</f>
        <v>0</v>
      </c>
      <c r="AN4" s="26">
        <f>MAX(T4,0)</f>
        <v>0</v>
      </c>
      <c r="AO4" s="26">
        <f>MAX(U4,0)</f>
        <v>0</v>
      </c>
      <c r="AP4" s="12">
        <f>LARGE(AG4:AO4,1)+LARGE(AG4:AO4,2)+LARGE(AG4:AO4,3)+F4</f>
        <v>8276.04</v>
      </c>
    </row>
    <row r="5" spans="1:42" ht="13.5">
      <c r="A5" s="16" t="str">
        <f t="shared" si="0"/>
        <v>2</v>
      </c>
      <c r="B5" s="16" t="str">
        <f>TRIM(IF(D5&gt;=JuniorCutoff,"#","")&amp;IF(ISERROR(FIND("*",C5))," "&amp;IF(AND(D5&gt;=WUGStartCutoff,D5&lt;=WUGStopCutoff),"^",""),""))</f>
        <v>^</v>
      </c>
      <c r="C5" s="17" t="s">
        <v>67</v>
      </c>
      <c r="D5" s="18">
        <v>71</v>
      </c>
      <c r="E5" s="19">
        <f>ROUND(F5+IF('Men''s Epée'!$A$3=1,G5,0)+LARGE($W5:$AE5,1)+LARGE($W5:$AE5,2)+LARGE($W5:$AE5,3),0)</f>
        <v>6006</v>
      </c>
      <c r="F5" s="20">
        <v>3345.83</v>
      </c>
      <c r="G5" s="21"/>
      <c r="H5" s="21">
        <v>2</v>
      </c>
      <c r="I5" s="22">
        <f>IF(OR('Men''s Epée'!$A$3=1,'Men''s Epée'!$W$3=TRUE),IF(OR(H5&gt;=49,ISNUMBER(H5)=FALSE),0,VLOOKUP(H5,PointTable,I$3,TRUE)),0)</f>
        <v>925</v>
      </c>
      <c r="J5" s="21">
        <v>1</v>
      </c>
      <c r="K5" s="22">
        <f>IF(OR('Men''s Epée'!$A$3=1,'Men''s Epée'!$X$3=TRUE),IF(OR(J5&gt;=49,ISNUMBER(J5)=FALSE),0,VLOOKUP(J5,PointTable,K$3,TRUE)),0)</f>
        <v>1000</v>
      </c>
      <c r="L5" s="21">
        <v>6</v>
      </c>
      <c r="M5" s="22">
        <f>IF(OR('Men''s Epée'!$A$3=1,'Men''s Epée'!$Y$3=TRUE),IF(OR(L5&gt;=49,ISNUMBER(L5)=FALSE),0,VLOOKUP(L5,PointTable,M$3,TRUE)),0)</f>
        <v>735</v>
      </c>
      <c r="N5" s="21" t="s">
        <v>11</v>
      </c>
      <c r="O5" s="22">
        <f>IF(OR('Men''s Epée'!$A$3=1,'Men''s Epée'!$Z$3=TRUE),IF(OR(N5&gt;=49,ISNUMBER(N5)=FALSE),0,VLOOKUP(N5,PointTable,O$3,TRUE)),0)</f>
        <v>0</v>
      </c>
      <c r="P5" s="21">
        <v>5</v>
      </c>
      <c r="Q5" s="22">
        <f>IF(OR('Men''s Epée'!$A$3=1,'Men''s Epée'!$AA$3=TRUE),IF(OR(P5&gt;=49,ISNUMBER(P5)=FALSE),0,VLOOKUP(P5,PointTable,Q$3,TRUE)),0)</f>
        <v>700</v>
      </c>
      <c r="R5" s="23"/>
      <c r="S5" s="23"/>
      <c r="T5" s="23"/>
      <c r="U5" s="24"/>
      <c r="W5" s="25">
        <f aca="true" t="shared" si="6" ref="W5:W35">I5</f>
        <v>925</v>
      </c>
      <c r="X5" s="25">
        <f t="shared" si="2"/>
        <v>1000</v>
      </c>
      <c r="Y5" s="25">
        <f t="shared" si="3"/>
        <v>735</v>
      </c>
      <c r="Z5" s="25">
        <f t="shared" si="4"/>
        <v>0</v>
      </c>
      <c r="AA5" s="25">
        <f t="shared" si="5"/>
        <v>700</v>
      </c>
      <c r="AB5" s="25">
        <f>IF(OR('Men''s Epée'!$A$3=1,R5&gt;0),ABS(R5),0)</f>
        <v>0</v>
      </c>
      <c r="AC5" s="25">
        <f>IF(OR('Men''s Epée'!$A$3=1,S5&gt;0),ABS(S5),0)</f>
        <v>0</v>
      </c>
      <c r="AD5" s="25">
        <f>IF(OR('Men''s Epée'!$A$3=1,T5&gt;0),ABS(T5),0)</f>
        <v>0</v>
      </c>
      <c r="AE5" s="25">
        <f>IF(OR('Men''s Epée'!$A$3=1,U5&gt;0),ABS(U5),0)</f>
        <v>0</v>
      </c>
      <c r="AG5" s="12">
        <f>IF('Men''s Epée'!$W$3=TRUE,I5,0)</f>
        <v>925</v>
      </c>
      <c r="AH5" s="12">
        <f>IF('Men''s Epée'!$X$3=TRUE,K5,0)</f>
        <v>1000</v>
      </c>
      <c r="AI5" s="12">
        <f>IF('Men''s Epée'!$Y$3=TRUE,M5,0)</f>
        <v>735</v>
      </c>
      <c r="AJ5" s="12">
        <f>IF('Men''s Epée'!$Z$3=TRUE,O5,0)</f>
        <v>0</v>
      </c>
      <c r="AK5" s="12">
        <f>IF('Men''s Epée'!$AA$3=TRUE,Q5,0)</f>
        <v>700</v>
      </c>
      <c r="AL5" s="26">
        <f aca="true" t="shared" si="7" ref="AL5:AO35">MAX(R5,0)</f>
        <v>0</v>
      </c>
      <c r="AM5" s="26">
        <f t="shared" si="7"/>
        <v>0</v>
      </c>
      <c r="AN5" s="26">
        <f t="shared" si="7"/>
        <v>0</v>
      </c>
      <c r="AO5" s="26">
        <f t="shared" si="7"/>
        <v>0</v>
      </c>
      <c r="AP5" s="12">
        <f aca="true" t="shared" si="8" ref="AP5:AP35">LARGE(AG5:AO5,1)+LARGE(AG5:AO5,2)+LARGE(AG5:AO5,3)+F5</f>
        <v>6005.83</v>
      </c>
    </row>
    <row r="6" spans="1:42" ht="13.5">
      <c r="A6" s="16" t="str">
        <f t="shared" si="0"/>
        <v>3</v>
      </c>
      <c r="B6" s="16" t="str">
        <f t="shared" si="1"/>
        <v>^</v>
      </c>
      <c r="C6" s="17" t="s">
        <v>69</v>
      </c>
      <c r="D6" s="18">
        <v>76</v>
      </c>
      <c r="E6" s="19">
        <f>ROUND(F6+IF('Men''s Epée'!$A$3=1,G6,0)+LARGE($W6:$AE6,1)+LARGE($W6:$AE6,2)+LARGE($W6:$AE6,3),0)</f>
        <v>4060</v>
      </c>
      <c r="F6" s="20">
        <v>1529.805</v>
      </c>
      <c r="G6" s="21"/>
      <c r="H6" s="21">
        <v>10</v>
      </c>
      <c r="I6" s="22">
        <f>IF(OR('Men''s Epée'!$A$3=1,'Men''s Epée'!$W$3=TRUE),IF(OR(H6&gt;=49,ISNUMBER(H6)=FALSE),0,VLOOKUP(H6,PointTable,I$3,TRUE)),0)</f>
        <v>600</v>
      </c>
      <c r="J6" s="21">
        <v>3</v>
      </c>
      <c r="K6" s="22">
        <f>IF(OR('Men''s Epée'!$A$3=1,'Men''s Epée'!$X$3=TRUE),IF(OR(J6&gt;=49,ISNUMBER(J6)=FALSE),0,VLOOKUP(J6,PointTable,K$3,TRUE)),0)</f>
        <v>840</v>
      </c>
      <c r="L6" s="21">
        <v>1</v>
      </c>
      <c r="M6" s="22">
        <f>IF(OR('Men''s Epée'!$A$3=1,'Men''s Epée'!$Y$3=TRUE),IF(OR(L6&gt;=49,ISNUMBER(L6)=FALSE),0,VLOOKUP(L6,PointTable,M$3,TRUE)),0)</f>
        <v>1000</v>
      </c>
      <c r="N6" s="21" t="s">
        <v>11</v>
      </c>
      <c r="O6" s="22">
        <f>IF(OR('Men''s Epée'!$A$3=1,'Men''s Epée'!$Z$3=TRUE),IF(OR(N6&gt;=49,ISNUMBER(N6)=FALSE),0,VLOOKUP(N6,PointTable,O$3,TRUE)),0)</f>
        <v>0</v>
      </c>
      <c r="P6" s="21">
        <v>7</v>
      </c>
      <c r="Q6" s="22">
        <f>IF(OR('Men''s Epée'!$A$3=1,'Men''s Epée'!$AA$3=TRUE),IF(OR(P6&gt;=49,ISNUMBER(P6)=FALSE),0,VLOOKUP(P6,PointTable,Q$3,TRUE)),0)</f>
        <v>690</v>
      </c>
      <c r="R6" s="23"/>
      <c r="S6" s="23"/>
      <c r="T6" s="23"/>
      <c r="U6" s="24"/>
      <c r="W6" s="25">
        <f t="shared" si="6"/>
        <v>600</v>
      </c>
      <c r="X6" s="25">
        <f t="shared" si="2"/>
        <v>840</v>
      </c>
      <c r="Y6" s="25">
        <f t="shared" si="3"/>
        <v>1000</v>
      </c>
      <c r="Z6" s="25">
        <f t="shared" si="4"/>
        <v>0</v>
      </c>
      <c r="AA6" s="25">
        <f t="shared" si="5"/>
        <v>690</v>
      </c>
      <c r="AB6" s="25">
        <f>IF(OR('Men''s Epée'!$A$3=1,R6&gt;0),ABS(R6),0)</f>
        <v>0</v>
      </c>
      <c r="AC6" s="25">
        <f>IF(OR('Men''s Epée'!$A$3=1,S6&gt;0),ABS(S6),0)</f>
        <v>0</v>
      </c>
      <c r="AD6" s="25">
        <f>IF(OR('Men''s Epée'!$A$3=1,T6&gt;0),ABS(T6),0)</f>
        <v>0</v>
      </c>
      <c r="AE6" s="25">
        <f>IF(OR('Men''s Epée'!$A$3=1,U6&gt;0),ABS(U6),0)</f>
        <v>0</v>
      </c>
      <c r="AG6" s="12">
        <f>IF('Men''s Epée'!$W$3=TRUE,I6,0)</f>
        <v>600</v>
      </c>
      <c r="AH6" s="12">
        <f>IF('Men''s Epée'!$X$3=TRUE,K6,0)</f>
        <v>840</v>
      </c>
      <c r="AI6" s="12">
        <f>IF('Men''s Epée'!$Y$3=TRUE,M6,0)</f>
        <v>1000</v>
      </c>
      <c r="AJ6" s="12">
        <f>IF('Men''s Epée'!$Z$3=TRUE,O6,0)</f>
        <v>0</v>
      </c>
      <c r="AK6" s="12">
        <f>IF('Men''s Epée'!$AA$3=TRUE,Q6,0)</f>
        <v>690</v>
      </c>
      <c r="AL6" s="26">
        <f t="shared" si="7"/>
        <v>0</v>
      </c>
      <c r="AM6" s="26">
        <f t="shared" si="7"/>
        <v>0</v>
      </c>
      <c r="AN6" s="26">
        <f t="shared" si="7"/>
        <v>0</v>
      </c>
      <c r="AO6" s="26">
        <f t="shared" si="7"/>
        <v>0</v>
      </c>
      <c r="AP6" s="12">
        <f t="shared" si="8"/>
        <v>4059.8050000000003</v>
      </c>
    </row>
    <row r="7" spans="1:42" ht="13.5">
      <c r="A7" s="16" t="str">
        <f t="shared" si="0"/>
        <v>4</v>
      </c>
      <c r="B7" s="16" t="str">
        <f t="shared" si="1"/>
        <v>^</v>
      </c>
      <c r="C7" s="17" t="s">
        <v>70</v>
      </c>
      <c r="D7" s="18">
        <v>76</v>
      </c>
      <c r="E7" s="19">
        <f>ROUND(F7+IF('Men''s Epée'!$A$3=1,G7,0)+LARGE($W7:$AE7,1)+LARGE($W7:$AE7,2)+LARGE($W7:$AE7,3),0)</f>
        <v>3100</v>
      </c>
      <c r="F7" s="20">
        <v>560</v>
      </c>
      <c r="G7" s="21"/>
      <c r="H7" s="21">
        <v>3</v>
      </c>
      <c r="I7" s="22">
        <f>IF(OR('Men''s Epée'!$A$3=1,'Men''s Epée'!$W$3=TRUE),IF(OR(H7&gt;=49,ISNUMBER(H7)=FALSE),0,VLOOKUP(H7,PointTable,I$3,TRUE)),0)</f>
        <v>850</v>
      </c>
      <c r="J7" s="21">
        <v>13</v>
      </c>
      <c r="K7" s="22">
        <f>IF(OR('Men''s Epée'!$A$3=1,'Men''s Epée'!$X$3=TRUE),IF(OR(J7&gt;=49,ISNUMBER(J7)=FALSE),0,VLOOKUP(J7,PointTable,K$3,TRUE)),0)</f>
        <v>525</v>
      </c>
      <c r="L7" s="21">
        <v>3</v>
      </c>
      <c r="M7" s="22">
        <f>IF(OR('Men''s Epée'!$A$3=1,'Men''s Epée'!$Y$3=TRUE),IF(OR(L7&gt;=49,ISNUMBER(L7)=FALSE),0,VLOOKUP(L7,PointTable,M$3,TRUE)),0)</f>
        <v>840</v>
      </c>
      <c r="N7" s="21">
        <v>3</v>
      </c>
      <c r="O7" s="22">
        <f>IF(OR('Men''s Epée'!$A$3=1,'Men''s Epée'!$Z$3=TRUE),IF(OR(N7&gt;=49,ISNUMBER(N7)=FALSE),0,VLOOKUP(N7,PointTable,O$3,TRUE)),0)</f>
        <v>850</v>
      </c>
      <c r="P7" s="21">
        <v>8</v>
      </c>
      <c r="Q7" s="22">
        <f>IF(OR('Men''s Epée'!$A$3=1,'Men''s Epée'!$AA$3=TRUE),IF(OR(P7&gt;=49,ISNUMBER(P7)=FALSE),0,VLOOKUP(P7,PointTable,Q$3,TRUE)),0)</f>
        <v>685</v>
      </c>
      <c r="R7" s="23"/>
      <c r="S7" s="23"/>
      <c r="T7" s="23"/>
      <c r="U7" s="24"/>
      <c r="W7" s="25">
        <f t="shared" si="6"/>
        <v>850</v>
      </c>
      <c r="X7" s="25">
        <f t="shared" si="2"/>
        <v>525</v>
      </c>
      <c r="Y7" s="25">
        <f t="shared" si="3"/>
        <v>840</v>
      </c>
      <c r="Z7" s="25">
        <f t="shared" si="4"/>
        <v>850</v>
      </c>
      <c r="AA7" s="25">
        <f t="shared" si="5"/>
        <v>685</v>
      </c>
      <c r="AB7" s="25">
        <f>IF(OR('Men''s Epée'!$A$3=1,R7&gt;0),ABS(R7),0)</f>
        <v>0</v>
      </c>
      <c r="AC7" s="25">
        <f>IF(OR('Men''s Epée'!$A$3=1,S7&gt;0),ABS(S7),0)</f>
        <v>0</v>
      </c>
      <c r="AD7" s="25">
        <f>IF(OR('Men''s Epée'!$A$3=1,T7&gt;0),ABS(T7),0)</f>
        <v>0</v>
      </c>
      <c r="AE7" s="25">
        <f>IF(OR('Men''s Epée'!$A$3=1,U7&gt;0),ABS(U7),0)</f>
        <v>0</v>
      </c>
      <c r="AG7" s="12">
        <f>IF('Men''s Epée'!$W$3=TRUE,I7,0)</f>
        <v>850</v>
      </c>
      <c r="AH7" s="12">
        <f>IF('Men''s Epée'!$X$3=TRUE,K7,0)</f>
        <v>525</v>
      </c>
      <c r="AI7" s="12">
        <f>IF('Men''s Epée'!$Y$3=TRUE,M7,0)</f>
        <v>840</v>
      </c>
      <c r="AJ7" s="12">
        <f>IF('Men''s Epée'!$Z$3=TRUE,O7,0)</f>
        <v>850</v>
      </c>
      <c r="AK7" s="12">
        <f>IF('Men''s Epée'!$AA$3=TRUE,Q7,0)</f>
        <v>685</v>
      </c>
      <c r="AL7" s="26">
        <f t="shared" si="7"/>
        <v>0</v>
      </c>
      <c r="AM7" s="26">
        <f t="shared" si="7"/>
        <v>0</v>
      </c>
      <c r="AN7" s="26">
        <f t="shared" si="7"/>
        <v>0</v>
      </c>
      <c r="AO7" s="26">
        <f t="shared" si="7"/>
        <v>0</v>
      </c>
      <c r="AP7" s="12">
        <f t="shared" si="8"/>
        <v>3100</v>
      </c>
    </row>
    <row r="8" spans="1:42" ht="13.5">
      <c r="A8" s="16" t="str">
        <f t="shared" si="0"/>
        <v>5</v>
      </c>
      <c r="B8" s="16" t="str">
        <f t="shared" si="1"/>
        <v>^</v>
      </c>
      <c r="C8" s="17" t="s">
        <v>79</v>
      </c>
      <c r="D8" s="18">
        <v>79</v>
      </c>
      <c r="E8" s="19">
        <f>ROUND(F8+IF('Men''s Epée'!$A$3=1,G8,0)+LARGE($W8:$AE8,1)+LARGE($W8:$AE8,2)+LARGE($W8:$AE8,3),0)</f>
        <v>2982</v>
      </c>
      <c r="F8" s="20">
        <v>447.22</v>
      </c>
      <c r="G8" s="21"/>
      <c r="H8" s="21">
        <v>11</v>
      </c>
      <c r="I8" s="22">
        <f>IF(OR('Men''s Epée'!$A$3=1,'Men''s Epée'!$W$3=TRUE),IF(OR(H8&gt;=49,ISNUMBER(H8)=FALSE),0,VLOOKUP(H8,PointTable,I$3,TRUE)),0)</f>
        <v>580</v>
      </c>
      <c r="J8" s="21">
        <v>3</v>
      </c>
      <c r="K8" s="22">
        <f>IF(OR('Men''s Epée'!$A$3=1,'Men''s Epée'!$X$3=TRUE),IF(OR(J8&gt;=49,ISNUMBER(J8)=FALSE),0,VLOOKUP(J8,PointTable,K$3,TRUE)),0)</f>
        <v>840</v>
      </c>
      <c r="L8" s="21">
        <v>8</v>
      </c>
      <c r="M8" s="22">
        <f>IF(OR('Men''s Epée'!$A$3=1,'Men''s Epée'!$Y$3=TRUE),IF(OR(L8&gt;=49,ISNUMBER(L8)=FALSE),0,VLOOKUP(L8,PointTable,M$3,TRUE)),0)</f>
        <v>695</v>
      </c>
      <c r="N8" s="21">
        <v>27</v>
      </c>
      <c r="O8" s="22">
        <f>IF(OR('Men''s Epée'!$A$3=1,'Men''s Epée'!$Z$3=TRUE),IF(OR(N8&gt;=49,ISNUMBER(N8)=FALSE),0,VLOOKUP(N8,PointTable,O$3,TRUE)),0)</f>
        <v>300</v>
      </c>
      <c r="P8" s="21">
        <v>1</v>
      </c>
      <c r="Q8" s="22">
        <f>IF(OR('Men''s Epée'!$A$3=1,'Men''s Epée'!$AA$3=TRUE),IF(OR(P8&gt;=49,ISNUMBER(P8)=FALSE),0,VLOOKUP(P8,PointTable,Q$3,TRUE)),0)</f>
        <v>1000</v>
      </c>
      <c r="R8" s="23"/>
      <c r="S8" s="23"/>
      <c r="T8" s="23"/>
      <c r="U8" s="24"/>
      <c r="W8" s="25">
        <f t="shared" si="6"/>
        <v>580</v>
      </c>
      <c r="X8" s="25">
        <f t="shared" si="2"/>
        <v>840</v>
      </c>
      <c r="Y8" s="25">
        <f t="shared" si="3"/>
        <v>695</v>
      </c>
      <c r="Z8" s="25">
        <f t="shared" si="4"/>
        <v>300</v>
      </c>
      <c r="AA8" s="25">
        <f t="shared" si="5"/>
        <v>1000</v>
      </c>
      <c r="AB8" s="25">
        <f>IF(OR('Men''s Epée'!$A$3=1,R8&gt;0),ABS(R8),0)</f>
        <v>0</v>
      </c>
      <c r="AC8" s="25">
        <f>IF(OR('Men''s Epée'!$A$3=1,S8&gt;0),ABS(S8),0)</f>
        <v>0</v>
      </c>
      <c r="AD8" s="25">
        <f>IF(OR('Men''s Epée'!$A$3=1,T8&gt;0),ABS(T8),0)</f>
        <v>0</v>
      </c>
      <c r="AE8" s="25">
        <f>IF(OR('Men''s Epée'!$A$3=1,U8&gt;0),ABS(U8),0)</f>
        <v>0</v>
      </c>
      <c r="AG8" s="12">
        <f>IF('Men''s Epée'!$W$3=TRUE,I8,0)</f>
        <v>580</v>
      </c>
      <c r="AH8" s="12">
        <f>IF('Men''s Epée'!$X$3=TRUE,K8,0)</f>
        <v>840</v>
      </c>
      <c r="AI8" s="12">
        <f>IF('Men''s Epée'!$Y$3=TRUE,M8,0)</f>
        <v>695</v>
      </c>
      <c r="AJ8" s="12">
        <f>IF('Men''s Epée'!$Z$3=TRUE,O8,0)</f>
        <v>300</v>
      </c>
      <c r="AK8" s="12">
        <f>IF('Men''s Epée'!$AA$3=TRUE,Q8,0)</f>
        <v>1000</v>
      </c>
      <c r="AL8" s="26">
        <f t="shared" si="7"/>
        <v>0</v>
      </c>
      <c r="AM8" s="26">
        <f t="shared" si="7"/>
        <v>0</v>
      </c>
      <c r="AN8" s="26">
        <f t="shared" si="7"/>
        <v>0</v>
      </c>
      <c r="AO8" s="26">
        <f t="shared" si="7"/>
        <v>0</v>
      </c>
      <c r="AP8" s="12">
        <f t="shared" si="8"/>
        <v>2982.2200000000003</v>
      </c>
    </row>
    <row r="9" spans="1:42" ht="13.5">
      <c r="A9" s="16" t="str">
        <f t="shared" si="0"/>
        <v>6</v>
      </c>
      <c r="B9" s="16" t="str">
        <f>TRIM(IF(D9&gt;=JuniorCutoff,"#","")&amp;IF(ISERROR(FIND("*",C9))," "&amp;IF(AND(D9&gt;=WUGStartCutoff,D9&lt;=WUGStopCutoff),"^",""),""))</f>
        <v>^</v>
      </c>
      <c r="C9" s="17" t="s">
        <v>344</v>
      </c>
      <c r="D9" s="18">
        <v>71</v>
      </c>
      <c r="E9" s="19">
        <f>ROUND(F9+IF('Men''s Epée'!$A$3=1,G9,0)+LARGE($W9:$AE9,1)+LARGE($W9:$AE9,2)+LARGE($W9:$AE9,3),0)</f>
        <v>2545</v>
      </c>
      <c r="F9" s="20"/>
      <c r="G9" s="21"/>
      <c r="H9" s="21" t="s">
        <v>11</v>
      </c>
      <c r="I9" s="22">
        <f>IF(OR('Men''s Epée'!$A$3=1,'Men''s Epée'!$W$3=TRUE),IF(OR(H9&gt;=49,ISNUMBER(H9)=FALSE),0,VLOOKUP(H9,PointTable,I$3,TRUE)),0)</f>
        <v>0</v>
      </c>
      <c r="J9" s="21">
        <v>2</v>
      </c>
      <c r="K9" s="22">
        <f>IF(OR('Men''s Epée'!$A$3=1,'Men''s Epée'!$X$3=TRUE),IF(OR(J9&gt;=49,ISNUMBER(J9)=FALSE),0,VLOOKUP(J9,PointTable,K$3,TRUE)),0)</f>
        <v>925</v>
      </c>
      <c r="L9" s="21" t="s">
        <v>11</v>
      </c>
      <c r="M9" s="22">
        <f>IF(OR('Men''s Epée'!$A$3=1,'Men''s Epée'!$Y$3=TRUE),IF(OR(L9&gt;=49,ISNUMBER(L9)=FALSE),0,VLOOKUP(L9,PointTable,M$3,TRUE)),0)</f>
        <v>0</v>
      </c>
      <c r="N9" s="21">
        <v>5</v>
      </c>
      <c r="O9" s="22">
        <f>IF(OR('Men''s Epée'!$A$3=1,'Men''s Epée'!$Z$3=TRUE),IF(OR(N9&gt;=49,ISNUMBER(N9)=FALSE),0,VLOOKUP(N9,PointTable,O$3,TRUE)),0)</f>
        <v>700</v>
      </c>
      <c r="P9" s="21">
        <v>2</v>
      </c>
      <c r="Q9" s="22">
        <f>IF(OR('Men''s Epée'!$A$3=1,'Men''s Epée'!$AA$3=TRUE),IF(OR(P9&gt;=49,ISNUMBER(P9)=FALSE),0,VLOOKUP(P9,PointTable,Q$3,TRUE)),0)</f>
        <v>920</v>
      </c>
      <c r="R9" s="23"/>
      <c r="S9" s="23"/>
      <c r="T9" s="23"/>
      <c r="U9" s="24"/>
      <c r="W9" s="25">
        <f t="shared" si="6"/>
        <v>0</v>
      </c>
      <c r="X9" s="25">
        <f t="shared" si="2"/>
        <v>925</v>
      </c>
      <c r="Y9" s="25">
        <f t="shared" si="3"/>
        <v>0</v>
      </c>
      <c r="Z9" s="25">
        <f t="shared" si="4"/>
        <v>700</v>
      </c>
      <c r="AA9" s="25">
        <f t="shared" si="5"/>
        <v>920</v>
      </c>
      <c r="AB9" s="25">
        <f>IF(OR('Men''s Epée'!$A$3=1,R9&gt;0),ABS(R9),0)</f>
        <v>0</v>
      </c>
      <c r="AC9" s="25">
        <f>IF(OR('Men''s Epée'!$A$3=1,S9&gt;0),ABS(S9),0)</f>
        <v>0</v>
      </c>
      <c r="AD9" s="25">
        <f>IF(OR('Men''s Epée'!$A$3=1,T9&gt;0),ABS(T9),0)</f>
        <v>0</v>
      </c>
      <c r="AE9" s="25">
        <f>IF(OR('Men''s Epée'!$A$3=1,U9&gt;0),ABS(U9),0)</f>
        <v>0</v>
      </c>
      <c r="AG9" s="12">
        <f>IF('Men''s Epée'!$W$3=TRUE,I9,0)</f>
        <v>0</v>
      </c>
      <c r="AH9" s="12">
        <f>IF('Men''s Epée'!$X$3=TRUE,K9,0)</f>
        <v>925</v>
      </c>
      <c r="AI9" s="12">
        <f>IF('Men''s Epée'!$Y$3=TRUE,M9,0)</f>
        <v>0</v>
      </c>
      <c r="AJ9" s="12">
        <f>IF('Men''s Epée'!$Z$3=TRUE,O9,0)</f>
        <v>700</v>
      </c>
      <c r="AK9" s="12">
        <f>IF('Men''s Epée'!$AA$3=TRUE,Q9,0)</f>
        <v>920</v>
      </c>
      <c r="AL9" s="26">
        <f t="shared" si="7"/>
        <v>0</v>
      </c>
      <c r="AM9" s="26">
        <f t="shared" si="7"/>
        <v>0</v>
      </c>
      <c r="AN9" s="26">
        <f t="shared" si="7"/>
        <v>0</v>
      </c>
      <c r="AO9" s="26">
        <f t="shared" si="7"/>
        <v>0</v>
      </c>
      <c r="AP9" s="12">
        <f t="shared" si="8"/>
        <v>2545</v>
      </c>
    </row>
    <row r="10" spans="1:42" ht="13.5">
      <c r="A10" s="16" t="str">
        <f t="shared" si="0"/>
        <v>7</v>
      </c>
      <c r="B10" s="16" t="str">
        <f t="shared" si="1"/>
        <v>^</v>
      </c>
      <c r="C10" s="17" t="s">
        <v>71</v>
      </c>
      <c r="D10" s="18">
        <v>79</v>
      </c>
      <c r="E10" s="19">
        <f>ROUND(F10+IF('Men''s Epée'!$A$3=1,G10,0)+LARGE($W10:$AE10,1)+LARGE($W10:$AE10,2)+LARGE($W10:$AE10,3),0)</f>
        <v>2185</v>
      </c>
      <c r="F10" s="20"/>
      <c r="G10" s="21"/>
      <c r="H10" s="21">
        <v>9</v>
      </c>
      <c r="I10" s="22">
        <f>IF(OR('Men''s Epée'!$A$3=1,'Men''s Epée'!$W$3=TRUE),IF(OR(H10&gt;=49,ISNUMBER(H10)=FALSE),0,VLOOKUP(H10,PointTable,I$3,TRUE)),0)</f>
        <v>620</v>
      </c>
      <c r="J10" s="21">
        <v>9</v>
      </c>
      <c r="K10" s="22">
        <f>IF(OR('Men''s Epée'!$A$3=1,'Men''s Epée'!$X$3=TRUE),IF(OR(J10&gt;=49,ISNUMBER(J10)=FALSE),0,VLOOKUP(J10,PointTable,K$3,TRUE)),0)</f>
        <v>620</v>
      </c>
      <c r="L10" s="21">
        <v>7</v>
      </c>
      <c r="M10" s="22">
        <f>IF(OR('Men''s Epée'!$A$3=1,'Men''s Epée'!$Y$3=TRUE),IF(OR(L10&gt;=49,ISNUMBER(L10)=FALSE),0,VLOOKUP(L10,PointTable,M$3,TRUE)),0)</f>
        <v>715</v>
      </c>
      <c r="N10" s="21" t="s">
        <v>11</v>
      </c>
      <c r="O10" s="22">
        <f>IF(OR('Men''s Epée'!$A$3=1,'Men''s Epée'!$Z$3=TRUE),IF(OR(N10&gt;=49,ISNUMBER(N10)=FALSE),0,VLOOKUP(N10,PointTable,O$3,TRUE)),0)</f>
        <v>0</v>
      </c>
      <c r="P10" s="21">
        <v>3</v>
      </c>
      <c r="Q10" s="22">
        <f>IF(OR('Men''s Epée'!$A$3=1,'Men''s Epée'!$AA$3=TRUE),IF(OR(P10&gt;=49,ISNUMBER(P10)=FALSE),0,VLOOKUP(P10,PointTable,Q$3,TRUE)),0)</f>
        <v>850</v>
      </c>
      <c r="R10" s="23"/>
      <c r="S10" s="23"/>
      <c r="T10" s="23"/>
      <c r="U10" s="24"/>
      <c r="W10" s="25">
        <f t="shared" si="6"/>
        <v>620</v>
      </c>
      <c r="X10" s="25">
        <f t="shared" si="2"/>
        <v>620</v>
      </c>
      <c r="Y10" s="25">
        <f t="shared" si="3"/>
        <v>715</v>
      </c>
      <c r="Z10" s="25">
        <f t="shared" si="4"/>
        <v>0</v>
      </c>
      <c r="AA10" s="25">
        <f t="shared" si="5"/>
        <v>850</v>
      </c>
      <c r="AB10" s="25">
        <f>IF(OR('Men''s Epée'!$A$3=1,R10&gt;0),ABS(R10),0)</f>
        <v>0</v>
      </c>
      <c r="AC10" s="25">
        <f>IF(OR('Men''s Epée'!$A$3=1,S10&gt;0),ABS(S10),0)</f>
        <v>0</v>
      </c>
      <c r="AD10" s="25">
        <f>IF(OR('Men''s Epée'!$A$3=1,T10&gt;0),ABS(T10),0)</f>
        <v>0</v>
      </c>
      <c r="AE10" s="25">
        <f>IF(OR('Men''s Epée'!$A$3=1,U10&gt;0),ABS(U10),0)</f>
        <v>0</v>
      </c>
      <c r="AG10" s="12">
        <f>IF('Men''s Epée'!$W$3=TRUE,I10,0)</f>
        <v>620</v>
      </c>
      <c r="AH10" s="12">
        <f>IF('Men''s Epée'!$X$3=TRUE,K10,0)</f>
        <v>620</v>
      </c>
      <c r="AI10" s="12">
        <f>IF('Men''s Epée'!$Y$3=TRUE,M10,0)</f>
        <v>715</v>
      </c>
      <c r="AJ10" s="12">
        <f>IF('Men''s Epée'!$Z$3=TRUE,O10,0)</f>
        <v>0</v>
      </c>
      <c r="AK10" s="12">
        <f>IF('Men''s Epée'!$AA$3=TRUE,Q10,0)</f>
        <v>850</v>
      </c>
      <c r="AL10" s="26">
        <f t="shared" si="7"/>
        <v>0</v>
      </c>
      <c r="AM10" s="26">
        <f t="shared" si="7"/>
        <v>0</v>
      </c>
      <c r="AN10" s="26">
        <f t="shared" si="7"/>
        <v>0</v>
      </c>
      <c r="AO10" s="26">
        <f t="shared" si="7"/>
        <v>0</v>
      </c>
      <c r="AP10" s="12">
        <f t="shared" si="8"/>
        <v>2185</v>
      </c>
    </row>
    <row r="11" spans="1:42" ht="13.5">
      <c r="A11" s="16" t="str">
        <f t="shared" si="0"/>
        <v>8</v>
      </c>
      <c r="B11" s="16" t="str">
        <f t="shared" si="1"/>
        <v>^</v>
      </c>
      <c r="C11" s="17" t="s">
        <v>72</v>
      </c>
      <c r="D11" s="18">
        <v>77</v>
      </c>
      <c r="E11" s="19">
        <f>ROUND(F11+IF('Men''s Epée'!$A$3=1,G11,0)+LARGE($W11:$AE11,1)+LARGE($W11:$AE11,2)+LARGE($W11:$AE11,3),0)</f>
        <v>1975</v>
      </c>
      <c r="F11" s="20"/>
      <c r="G11" s="21"/>
      <c r="H11" s="21">
        <v>5</v>
      </c>
      <c r="I11" s="22">
        <f>IF(OR('Men''s Epée'!$A$3=1,'Men''s Epée'!$W$3=TRUE),IF(OR(H11&gt;=49,ISNUMBER(H11)=FALSE),0,VLOOKUP(H11,PointTable,I$3,TRUE)),0)</f>
        <v>755</v>
      </c>
      <c r="J11" s="21">
        <v>22</v>
      </c>
      <c r="K11" s="22">
        <f>IF(OR('Men''s Epée'!$A$3=1,'Men''s Epée'!$X$3=TRUE),IF(OR(J11&gt;=49,ISNUMBER(J11)=FALSE),0,VLOOKUP(J11,PointTable,K$3,TRUE)),0)</f>
        <v>390</v>
      </c>
      <c r="L11" s="21">
        <v>13</v>
      </c>
      <c r="M11" s="22">
        <f>IF(OR('Men''s Epée'!$A$3=1,'Men''s Epée'!$Y$3=TRUE),IF(OR(L11&gt;=49,ISNUMBER(L11)=FALSE),0,VLOOKUP(L11,PointTable,M$3,TRUE)),0)</f>
        <v>525</v>
      </c>
      <c r="N11" s="21" t="s">
        <v>11</v>
      </c>
      <c r="O11" s="22">
        <f>IF(OR('Men''s Epée'!$A$3=1,'Men''s Epée'!$Z$3=TRUE),IF(OR(N11&gt;=49,ISNUMBER(N11)=FALSE),0,VLOOKUP(N11,PointTable,O$3,TRUE)),0)</f>
        <v>0</v>
      </c>
      <c r="P11" s="21">
        <v>6</v>
      </c>
      <c r="Q11" s="22">
        <f>IF(OR('Men''s Epée'!$A$3=1,'Men''s Epée'!$AA$3=TRUE),IF(OR(P11&gt;=49,ISNUMBER(P11)=FALSE),0,VLOOKUP(P11,PointTable,Q$3,TRUE)),0)</f>
        <v>695</v>
      </c>
      <c r="R11" s="23"/>
      <c r="S11" s="23"/>
      <c r="T11" s="23"/>
      <c r="U11" s="24"/>
      <c r="W11" s="25">
        <f t="shared" si="6"/>
        <v>755</v>
      </c>
      <c r="X11" s="25">
        <f t="shared" si="2"/>
        <v>390</v>
      </c>
      <c r="Y11" s="25">
        <f t="shared" si="3"/>
        <v>525</v>
      </c>
      <c r="Z11" s="25">
        <f t="shared" si="4"/>
        <v>0</v>
      </c>
      <c r="AA11" s="25">
        <f t="shared" si="5"/>
        <v>695</v>
      </c>
      <c r="AB11" s="25">
        <f>IF(OR('Men''s Epée'!$A$3=1,R11&gt;0),ABS(R11),0)</f>
        <v>0</v>
      </c>
      <c r="AC11" s="25">
        <f>IF(OR('Men''s Epée'!$A$3=1,S11&gt;0),ABS(S11),0)</f>
        <v>0</v>
      </c>
      <c r="AD11" s="25">
        <f>IF(OR('Men''s Epée'!$A$3=1,T11&gt;0),ABS(T11),0)</f>
        <v>0</v>
      </c>
      <c r="AE11" s="25">
        <f>IF(OR('Men''s Epée'!$A$3=1,U11&gt;0),ABS(U11),0)</f>
        <v>0</v>
      </c>
      <c r="AG11" s="12">
        <f>IF('Men''s Epée'!$W$3=TRUE,I11,0)</f>
        <v>755</v>
      </c>
      <c r="AH11" s="12">
        <f>IF('Men''s Epée'!$X$3=TRUE,K11,0)</f>
        <v>390</v>
      </c>
      <c r="AI11" s="12">
        <f>IF('Men''s Epée'!$Y$3=TRUE,M11,0)</f>
        <v>525</v>
      </c>
      <c r="AJ11" s="12">
        <f>IF('Men''s Epée'!$Z$3=TRUE,O11,0)</f>
        <v>0</v>
      </c>
      <c r="AK11" s="12">
        <f>IF('Men''s Epée'!$AA$3=TRUE,Q11,0)</f>
        <v>695</v>
      </c>
      <c r="AL11" s="26">
        <f t="shared" si="7"/>
        <v>0</v>
      </c>
      <c r="AM11" s="26">
        <f t="shared" si="7"/>
        <v>0</v>
      </c>
      <c r="AN11" s="26">
        <f t="shared" si="7"/>
        <v>0</v>
      </c>
      <c r="AO11" s="26">
        <f t="shared" si="7"/>
        <v>0</v>
      </c>
      <c r="AP11" s="12">
        <f t="shared" si="8"/>
        <v>1975</v>
      </c>
    </row>
    <row r="12" spans="1:42" ht="13.5">
      <c r="A12" s="16" t="str">
        <f t="shared" si="0"/>
        <v>9</v>
      </c>
      <c r="B12" s="16" t="str">
        <f t="shared" si="1"/>
        <v>^</v>
      </c>
      <c r="C12" s="17" t="s">
        <v>315</v>
      </c>
      <c r="D12" s="18">
        <v>75</v>
      </c>
      <c r="E12" s="19">
        <f>ROUND(F12+IF('Men''s Epée'!$A$3=1,G12,0)+LARGE($W12:$AE12,1)+LARGE($W12:$AE12,2)+LARGE($W12:$AE12,3),0)</f>
        <v>1935</v>
      </c>
      <c r="F12" s="20"/>
      <c r="G12" s="21"/>
      <c r="H12" s="21" t="s">
        <v>11</v>
      </c>
      <c r="I12" s="22">
        <f>IF(OR('Men''s Epée'!$A$3=1,'Men''s Epée'!$W$3=TRUE),IF(OR(H12&gt;=49,ISNUMBER(H12)=FALSE),0,VLOOKUP(H12,PointTable,I$3,TRUE)),0)</f>
        <v>0</v>
      </c>
      <c r="J12" s="21">
        <v>6</v>
      </c>
      <c r="K12" s="22">
        <f>IF(OR('Men''s Epée'!$A$3=1,'Men''s Epée'!$X$3=TRUE),IF(OR(J12&gt;=49,ISNUMBER(J12)=FALSE),0,VLOOKUP(J12,PointTable,K$3,TRUE)),0)</f>
        <v>735</v>
      </c>
      <c r="L12" s="21" t="s">
        <v>11</v>
      </c>
      <c r="M12" s="22">
        <f>IF(OR('Men''s Epée'!$A$3=1,'Men''s Epée'!$Y$3=TRUE),IF(OR(L12&gt;=49,ISNUMBER(L12)=FALSE),0,VLOOKUP(L12,PointTable,M$3,TRUE)),0)</f>
        <v>0</v>
      </c>
      <c r="N12" s="21">
        <v>3</v>
      </c>
      <c r="O12" s="22">
        <f>IF(OR('Men''s Epée'!$A$3=1,'Men''s Epée'!$Z$3=TRUE),IF(OR(N12&gt;=49,ISNUMBER(N12)=FALSE),0,VLOOKUP(N12,PointTable,O$3,TRUE)),0)</f>
        <v>850</v>
      </c>
      <c r="P12" s="21">
        <v>17</v>
      </c>
      <c r="Q12" s="22">
        <f>IF(OR('Men''s Epée'!$A$3=1,'Men''s Epée'!$AA$3=TRUE),IF(OR(P12&gt;=49,ISNUMBER(P12)=FALSE),0,VLOOKUP(P12,PointTable,Q$3,TRUE)),0)</f>
        <v>350</v>
      </c>
      <c r="R12" s="23"/>
      <c r="S12" s="23"/>
      <c r="T12" s="23"/>
      <c r="U12" s="24"/>
      <c r="W12" s="25">
        <f t="shared" si="6"/>
        <v>0</v>
      </c>
      <c r="X12" s="25">
        <f t="shared" si="2"/>
        <v>735</v>
      </c>
      <c r="Y12" s="25">
        <f t="shared" si="3"/>
        <v>0</v>
      </c>
      <c r="Z12" s="25">
        <f t="shared" si="4"/>
        <v>850</v>
      </c>
      <c r="AA12" s="25">
        <f t="shared" si="5"/>
        <v>350</v>
      </c>
      <c r="AB12" s="25">
        <f>IF(OR('Men''s Epée'!$A$3=1,R12&gt;0),ABS(R12),0)</f>
        <v>0</v>
      </c>
      <c r="AC12" s="25">
        <f>IF(OR('Men''s Epée'!$A$3=1,S12&gt;0),ABS(S12),0)</f>
        <v>0</v>
      </c>
      <c r="AD12" s="25">
        <f>IF(OR('Men''s Epée'!$A$3=1,T12&gt;0),ABS(T12),0)</f>
        <v>0</v>
      </c>
      <c r="AE12" s="25">
        <f>IF(OR('Men''s Epée'!$A$3=1,U12&gt;0),ABS(U12),0)</f>
        <v>0</v>
      </c>
      <c r="AG12" s="12">
        <f>IF('Men''s Epée'!$W$3=TRUE,I12,0)</f>
        <v>0</v>
      </c>
      <c r="AH12" s="12">
        <f>IF('Men''s Epée'!$X$3=TRUE,K12,0)</f>
        <v>735</v>
      </c>
      <c r="AI12" s="12">
        <f>IF('Men''s Epée'!$Y$3=TRUE,M12,0)</f>
        <v>0</v>
      </c>
      <c r="AJ12" s="12">
        <f>IF('Men''s Epée'!$Z$3=TRUE,O12,0)</f>
        <v>850</v>
      </c>
      <c r="AK12" s="12">
        <f>IF('Men''s Epée'!$AA$3=TRUE,Q12,0)</f>
        <v>350</v>
      </c>
      <c r="AL12" s="26">
        <f t="shared" si="7"/>
        <v>0</v>
      </c>
      <c r="AM12" s="26">
        <f t="shared" si="7"/>
        <v>0</v>
      </c>
      <c r="AN12" s="26">
        <f t="shared" si="7"/>
        <v>0</v>
      </c>
      <c r="AO12" s="26">
        <f t="shared" si="7"/>
        <v>0</v>
      </c>
      <c r="AP12" s="12">
        <f t="shared" si="8"/>
        <v>1935</v>
      </c>
    </row>
    <row r="13" spans="1:42" ht="13.5">
      <c r="A13" s="16" t="str">
        <f t="shared" si="0"/>
        <v>10</v>
      </c>
      <c r="B13" s="16" t="str">
        <f t="shared" si="1"/>
        <v>^</v>
      </c>
      <c r="C13" s="17" t="s">
        <v>73</v>
      </c>
      <c r="D13" s="18">
        <v>78</v>
      </c>
      <c r="E13" s="19">
        <f>ROUND(F13+IF('Men''s Epée'!$A$3=1,G13,0)+LARGE($W13:$AE13,1)+LARGE($W13:$AE13,2)+LARGE($W13:$AE13,3),0)</f>
        <v>1926</v>
      </c>
      <c r="F13" s="20"/>
      <c r="G13" s="21"/>
      <c r="H13" s="21">
        <v>4</v>
      </c>
      <c r="I13" s="22">
        <f>IF(OR('Men''s Epée'!$A$3=1,'Men''s Epée'!$W$3=TRUE),IF(OR(H13&gt;=49,ISNUMBER(H13)=FALSE),0,VLOOKUP(H13,PointTable,I$3,TRUE)),0)</f>
        <v>830</v>
      </c>
      <c r="J13" s="21">
        <v>11</v>
      </c>
      <c r="K13" s="22">
        <f>IF(OR('Men''s Epée'!$A$3=1,'Men''s Epée'!$X$3=TRUE),IF(OR(J13&gt;=49,ISNUMBER(J13)=FALSE),0,VLOOKUP(J13,PointTable,K$3,TRUE)),0)</f>
        <v>590</v>
      </c>
      <c r="L13" s="21">
        <v>21</v>
      </c>
      <c r="M13" s="22">
        <f>IF(OR('Men''s Epée'!$A$3=1,'Men''s Epée'!$Y$3=TRUE),IF(OR(L13&gt;=49,ISNUMBER(L13)=FALSE),0,VLOOKUP(L13,PointTable,M$3,TRUE)),0)</f>
        <v>395</v>
      </c>
      <c r="N13" s="21">
        <v>23</v>
      </c>
      <c r="O13" s="22">
        <f>IF(OR('Men''s Epée'!$A$3=1,'Men''s Epée'!$Z$3=TRUE),IF(OR(N13&gt;=49,ISNUMBER(N13)=FALSE),0,VLOOKUP(N13,PointTable,O$3,TRUE)),0)</f>
        <v>320</v>
      </c>
      <c r="P13" s="21">
        <v>13</v>
      </c>
      <c r="Q13" s="22">
        <f>IF(OR('Men''s Epée'!$A$3=1,'Men''s Epée'!$AA$3=TRUE),IF(OR(P13&gt;=49,ISNUMBER(P13)=FALSE),0,VLOOKUP(P13,PointTable,Q$3,TRUE)),0)</f>
        <v>506</v>
      </c>
      <c r="R13" s="23"/>
      <c r="S13" s="23"/>
      <c r="T13" s="23"/>
      <c r="U13" s="24"/>
      <c r="W13" s="25">
        <f t="shared" si="6"/>
        <v>830</v>
      </c>
      <c r="X13" s="25">
        <f t="shared" si="2"/>
        <v>590</v>
      </c>
      <c r="Y13" s="25">
        <f t="shared" si="3"/>
        <v>395</v>
      </c>
      <c r="Z13" s="25">
        <f t="shared" si="4"/>
        <v>320</v>
      </c>
      <c r="AA13" s="25">
        <f t="shared" si="5"/>
        <v>506</v>
      </c>
      <c r="AB13" s="25">
        <f>IF(OR('Men''s Epée'!$A$3=1,R13&gt;0),ABS(R13),0)</f>
        <v>0</v>
      </c>
      <c r="AC13" s="25">
        <f>IF(OR('Men''s Epée'!$A$3=1,S13&gt;0),ABS(S13),0)</f>
        <v>0</v>
      </c>
      <c r="AD13" s="25">
        <f>IF(OR('Men''s Epée'!$A$3=1,T13&gt;0),ABS(T13),0)</f>
        <v>0</v>
      </c>
      <c r="AE13" s="25">
        <f>IF(OR('Men''s Epée'!$A$3=1,U13&gt;0),ABS(U13),0)</f>
        <v>0</v>
      </c>
      <c r="AG13" s="12">
        <f>IF('Men''s Epée'!$W$3=TRUE,I13,0)</f>
        <v>830</v>
      </c>
      <c r="AH13" s="12">
        <f>IF('Men''s Epée'!$X$3=TRUE,K13,0)</f>
        <v>590</v>
      </c>
      <c r="AI13" s="12">
        <f>IF('Men''s Epée'!$Y$3=TRUE,M13,0)</f>
        <v>395</v>
      </c>
      <c r="AJ13" s="12">
        <f>IF('Men''s Epée'!$Z$3=TRUE,O13,0)</f>
        <v>320</v>
      </c>
      <c r="AK13" s="12">
        <f>IF('Men''s Epée'!$AA$3=TRUE,Q13,0)</f>
        <v>506</v>
      </c>
      <c r="AL13" s="26">
        <f t="shared" si="7"/>
        <v>0</v>
      </c>
      <c r="AM13" s="26">
        <f t="shared" si="7"/>
        <v>0</v>
      </c>
      <c r="AN13" s="26">
        <f t="shared" si="7"/>
        <v>0</v>
      </c>
      <c r="AO13" s="26">
        <f t="shared" si="7"/>
        <v>0</v>
      </c>
      <c r="AP13" s="12">
        <f t="shared" si="8"/>
        <v>1926</v>
      </c>
    </row>
    <row r="14" spans="1:42" ht="13.5">
      <c r="A14" s="16" t="str">
        <f t="shared" si="0"/>
        <v>11</v>
      </c>
      <c r="B14" s="16">
        <f>TRIM(IF(D14&gt;=JuniorCutoff,"#","")&amp;IF(ISERROR(FIND("*",C14))," "&amp;IF(AND(D14&gt;=WUGStartCutoff,D14&lt;=WUGStopCutoff),"^",""),""))</f>
      </c>
      <c r="C14" s="17" t="s">
        <v>76</v>
      </c>
      <c r="D14" s="18">
        <v>76</v>
      </c>
      <c r="E14" s="19">
        <f>ROUND(F14+IF('Men''s Epée'!$A$3=1,G14,0)+LARGE($W14:$AE14,1)+LARGE($W14:$AE14,2)+LARGE($W14:$AE14,3),0)</f>
        <v>1835</v>
      </c>
      <c r="F14" s="20"/>
      <c r="G14" s="21"/>
      <c r="H14" s="21">
        <v>13</v>
      </c>
      <c r="I14" s="22">
        <f>IF(OR('Men''s Epée'!$A$3=1,'Men''s Epée'!$W$3=TRUE),IF(OR(H14&gt;=49,ISNUMBER(H14)=FALSE),0,VLOOKUP(H14,PointTable,I$3,TRUE)),0)</f>
        <v>540</v>
      </c>
      <c r="J14" s="21" t="s">
        <v>11</v>
      </c>
      <c r="K14" s="22">
        <f>IF(OR('Men''s Epée'!$A$3=1,'Men''s Epée'!$X$3=TRUE),IF(OR(J14&gt;=49,ISNUMBER(J14)=FALSE),0,VLOOKUP(J14,PointTable,K$3,TRUE)),0)</f>
        <v>0</v>
      </c>
      <c r="L14" s="21">
        <v>10</v>
      </c>
      <c r="M14" s="22">
        <f>IF(OR('Men''s Epée'!$A$3=1,'Men''s Epée'!$Y$3=TRUE),IF(OR(L14&gt;=49,ISNUMBER(L14)=FALSE),0,VLOOKUP(L14,PointTable,M$3,TRUE)),0)</f>
        <v>605</v>
      </c>
      <c r="N14" s="21">
        <v>7</v>
      </c>
      <c r="O14" s="22">
        <f>IF(OR('Men''s Epée'!$A$3=1,'Men''s Epée'!$Z$3=TRUE),IF(OR(N14&gt;=49,ISNUMBER(N14)=FALSE),0,VLOOKUP(N14,PointTable,O$3,TRUE)),0)</f>
        <v>690</v>
      </c>
      <c r="P14" s="21">
        <v>12</v>
      </c>
      <c r="Q14" s="22">
        <f>IF(OR('Men''s Epée'!$A$3=1,'Men''s Epée'!$AA$3=TRUE),IF(OR(P14&gt;=49,ISNUMBER(P14)=FALSE),0,VLOOKUP(P14,PointTable,Q$3,TRUE)),0)</f>
        <v>529</v>
      </c>
      <c r="R14" s="23"/>
      <c r="S14" s="23"/>
      <c r="T14" s="23"/>
      <c r="U14" s="24"/>
      <c r="W14" s="25">
        <f t="shared" si="6"/>
        <v>540</v>
      </c>
      <c r="X14" s="25">
        <f t="shared" si="2"/>
        <v>0</v>
      </c>
      <c r="Y14" s="25">
        <f t="shared" si="3"/>
        <v>605</v>
      </c>
      <c r="Z14" s="25">
        <f t="shared" si="4"/>
        <v>690</v>
      </c>
      <c r="AA14" s="25">
        <f t="shared" si="5"/>
        <v>529</v>
      </c>
      <c r="AB14" s="25">
        <f>IF(OR('Men''s Epée'!$A$3=1,R14&gt;0),ABS(R14),0)</f>
        <v>0</v>
      </c>
      <c r="AC14" s="25">
        <f>IF(OR('Men''s Epée'!$A$3=1,S14&gt;0),ABS(S14),0)</f>
        <v>0</v>
      </c>
      <c r="AD14" s="25">
        <f>IF(OR('Men''s Epée'!$A$3=1,T14&gt;0),ABS(T14),0)</f>
        <v>0</v>
      </c>
      <c r="AE14" s="25">
        <f>IF(OR('Men''s Epée'!$A$3=1,U14&gt;0),ABS(U14),0)</f>
        <v>0</v>
      </c>
      <c r="AG14" s="12">
        <f>IF('Men''s Epée'!$W$3=TRUE,I14,0)</f>
        <v>540</v>
      </c>
      <c r="AH14" s="12">
        <f>IF('Men''s Epée'!$X$3=TRUE,K14,0)</f>
        <v>0</v>
      </c>
      <c r="AI14" s="12">
        <f>IF('Men''s Epée'!$Y$3=TRUE,M14,0)</f>
        <v>605</v>
      </c>
      <c r="AJ14" s="12">
        <f>IF('Men''s Epée'!$Z$3=TRUE,O14,0)</f>
        <v>690</v>
      </c>
      <c r="AK14" s="12">
        <f>IF('Men''s Epée'!$AA$3=TRUE,Q14,0)</f>
        <v>529</v>
      </c>
      <c r="AL14" s="26">
        <f t="shared" si="7"/>
        <v>0</v>
      </c>
      <c r="AM14" s="26">
        <f t="shared" si="7"/>
        <v>0</v>
      </c>
      <c r="AN14" s="26">
        <f t="shared" si="7"/>
        <v>0</v>
      </c>
      <c r="AO14" s="26">
        <f t="shared" si="7"/>
        <v>0</v>
      </c>
      <c r="AP14" s="12">
        <f t="shared" si="8"/>
        <v>1835</v>
      </c>
    </row>
    <row r="15" spans="1:42" ht="13.5">
      <c r="A15" s="16" t="str">
        <f t="shared" si="0"/>
        <v>12</v>
      </c>
      <c r="B15" s="16">
        <f t="shared" si="1"/>
      </c>
      <c r="C15" s="17" t="s">
        <v>78</v>
      </c>
      <c r="D15" s="18">
        <v>68</v>
      </c>
      <c r="E15" s="19">
        <f>ROUND(F15+IF('Men''s Epée'!$A$3=1,G15,0)+LARGE($W15:$AE15,1)+LARGE($W15:$AE15,2)+LARGE($W15:$AE15,3),0)</f>
        <v>1754</v>
      </c>
      <c r="F15" s="20"/>
      <c r="G15" s="21"/>
      <c r="H15" s="21">
        <v>8</v>
      </c>
      <c r="I15" s="22">
        <f>IF(OR('Men''s Epée'!$A$3=1,'Men''s Epée'!$W$3=TRUE),IF(OR(H15&gt;=49,ISNUMBER(H15)=FALSE),0,VLOOKUP(H15,PointTable,I$3,TRUE)),0)</f>
        <v>695</v>
      </c>
      <c r="J15" s="21">
        <v>7</v>
      </c>
      <c r="K15" s="22">
        <f>IF(OR('Men''s Epée'!$A$3=1,'Men''s Epée'!$X$3=TRUE),IF(OR(J15&gt;=49,ISNUMBER(J15)=FALSE),0,VLOOKUP(J15,PointTable,K$3,TRUE)),0)</f>
        <v>715</v>
      </c>
      <c r="L15" s="21">
        <v>32</v>
      </c>
      <c r="M15" s="22">
        <f>IF(OR('Men''s Epée'!$A$3=1,'Men''s Epée'!$Y$3=TRUE),IF(OR(L15&gt;=49,ISNUMBER(L15)=FALSE),0,VLOOKUP(L15,PointTable,M$3,TRUE)),0)</f>
        <v>280</v>
      </c>
      <c r="N15" s="21">
        <v>19</v>
      </c>
      <c r="O15" s="22">
        <f>IF(OR('Men''s Epée'!$A$3=1,'Men''s Epée'!$Z$3=TRUE),IF(OR(N15&gt;=49,ISNUMBER(N15)=FALSE),0,VLOOKUP(N15,PointTable,O$3,TRUE)),0)</f>
        <v>340</v>
      </c>
      <c r="P15" s="21">
        <v>20</v>
      </c>
      <c r="Q15" s="22">
        <f>IF(OR('Men''s Epée'!$A$3=1,'Men''s Epée'!$AA$3=TRUE),IF(OR(P15&gt;=49,ISNUMBER(P15)=FALSE),0,VLOOKUP(P15,PointTable,Q$3,TRUE)),0)</f>
        <v>344</v>
      </c>
      <c r="R15" s="23"/>
      <c r="S15" s="23"/>
      <c r="T15" s="23"/>
      <c r="U15" s="24"/>
      <c r="W15" s="25">
        <f t="shared" si="6"/>
        <v>695</v>
      </c>
      <c r="X15" s="25">
        <f t="shared" si="2"/>
        <v>715</v>
      </c>
      <c r="Y15" s="25">
        <f t="shared" si="3"/>
        <v>280</v>
      </c>
      <c r="Z15" s="25">
        <f t="shared" si="4"/>
        <v>340</v>
      </c>
      <c r="AA15" s="25">
        <f t="shared" si="5"/>
        <v>344</v>
      </c>
      <c r="AB15" s="25">
        <f>IF(OR('Men''s Epée'!$A$3=1,R15&gt;0),ABS(R15),0)</f>
        <v>0</v>
      </c>
      <c r="AC15" s="25">
        <f>IF(OR('Men''s Epée'!$A$3=1,S15&gt;0),ABS(S15),0)</f>
        <v>0</v>
      </c>
      <c r="AD15" s="25">
        <f>IF(OR('Men''s Epée'!$A$3=1,T15&gt;0),ABS(T15),0)</f>
        <v>0</v>
      </c>
      <c r="AE15" s="25">
        <f>IF(OR('Men''s Epée'!$A$3=1,U15&gt;0),ABS(U15),0)</f>
        <v>0</v>
      </c>
      <c r="AG15" s="12">
        <f>IF('Men''s Epée'!$W$3=TRUE,I15,0)</f>
        <v>695</v>
      </c>
      <c r="AH15" s="12">
        <f>IF('Men''s Epée'!$X$3=TRUE,K15,0)</f>
        <v>715</v>
      </c>
      <c r="AI15" s="12">
        <f>IF('Men''s Epée'!$Y$3=TRUE,M15,0)</f>
        <v>280</v>
      </c>
      <c r="AJ15" s="12">
        <f>IF('Men''s Epée'!$Z$3=TRUE,O15,0)</f>
        <v>340</v>
      </c>
      <c r="AK15" s="12">
        <f>IF('Men''s Epée'!$AA$3=TRUE,Q15,0)</f>
        <v>344</v>
      </c>
      <c r="AL15" s="26">
        <f t="shared" si="7"/>
        <v>0</v>
      </c>
      <c r="AM15" s="26">
        <f t="shared" si="7"/>
        <v>0</v>
      </c>
      <c r="AN15" s="26">
        <f t="shared" si="7"/>
        <v>0</v>
      </c>
      <c r="AO15" s="26">
        <f t="shared" si="7"/>
        <v>0</v>
      </c>
      <c r="AP15" s="12">
        <f t="shared" si="8"/>
        <v>1754</v>
      </c>
    </row>
    <row r="16" spans="1:42" ht="13.5">
      <c r="A16" s="16" t="str">
        <f t="shared" si="0"/>
        <v>13</v>
      </c>
      <c r="B16" s="16" t="str">
        <f t="shared" si="1"/>
        <v>#</v>
      </c>
      <c r="C16" s="17" t="s">
        <v>86</v>
      </c>
      <c r="D16" s="18">
        <v>83</v>
      </c>
      <c r="E16" s="19">
        <f>ROUND(F16+IF('Men''s Epée'!$A$3=1,G16,0)+LARGE($W16:$AE16,1)+LARGE($W16:$AE16,2)+LARGE($W16:$AE16,3),0)</f>
        <v>1577</v>
      </c>
      <c r="F16" s="20"/>
      <c r="G16" s="21"/>
      <c r="H16" s="21">
        <v>15</v>
      </c>
      <c r="I16" s="22">
        <f>IF(OR('Men''s Epée'!$A$3=1,'Men''s Epée'!$W$3=TRUE),IF(OR(H16&gt;=49,ISNUMBER(H16)=FALSE),0,VLOOKUP(H16,PointTable,I$3,TRUE)),0)</f>
        <v>500</v>
      </c>
      <c r="J16" s="21" t="s">
        <v>11</v>
      </c>
      <c r="K16" s="22">
        <f>IF(OR('Men''s Epée'!$A$3=1,'Men''s Epée'!$X$3=TRUE),IF(OR(J16&gt;=49,ISNUMBER(J16)=FALSE),0,VLOOKUP(J16,PointTable,K$3,TRUE)),0)</f>
        <v>0</v>
      </c>
      <c r="L16" s="21">
        <v>12</v>
      </c>
      <c r="M16" s="22">
        <f>IF(OR('Men''s Epée'!$A$3=1,'Men''s Epée'!$Y$3=TRUE),IF(OR(L16&gt;=49,ISNUMBER(L16)=FALSE),0,VLOOKUP(L16,PointTable,M$3,TRUE)),0)</f>
        <v>575</v>
      </c>
      <c r="N16" s="21" t="s">
        <v>11</v>
      </c>
      <c r="O16" s="22">
        <f>IF(OR('Men''s Epée'!$A$3=1,'Men''s Epée'!$Z$3=TRUE),IF(OR(N16&gt;=49,ISNUMBER(N16)=FALSE),0,VLOOKUP(N16,PointTable,O$3,TRUE)),0)</f>
        <v>0</v>
      </c>
      <c r="P16" s="21">
        <v>15</v>
      </c>
      <c r="Q16" s="22">
        <f>IF(OR('Men''s Epée'!$A$3=1,'Men''s Epée'!$AA$3=TRUE),IF(OR(P16&gt;=49,ISNUMBER(P16)=FALSE),0,VLOOKUP(P16,PointTable,Q$3,TRUE)),0)</f>
        <v>502</v>
      </c>
      <c r="R16" s="23"/>
      <c r="S16" s="23"/>
      <c r="T16" s="23"/>
      <c r="U16" s="24"/>
      <c r="W16" s="25">
        <f t="shared" si="6"/>
        <v>500</v>
      </c>
      <c r="X16" s="25">
        <f t="shared" si="2"/>
        <v>0</v>
      </c>
      <c r="Y16" s="25">
        <f t="shared" si="3"/>
        <v>575</v>
      </c>
      <c r="Z16" s="25">
        <f t="shared" si="4"/>
        <v>0</v>
      </c>
      <c r="AA16" s="25">
        <f t="shared" si="5"/>
        <v>502</v>
      </c>
      <c r="AB16" s="25">
        <f>IF(OR('Men''s Epée'!$A$3=1,R16&gt;0),ABS(R16),0)</f>
        <v>0</v>
      </c>
      <c r="AC16" s="25">
        <f>IF(OR('Men''s Epée'!$A$3=1,S16&gt;0),ABS(S16),0)</f>
        <v>0</v>
      </c>
      <c r="AD16" s="25">
        <f>IF(OR('Men''s Epée'!$A$3=1,T16&gt;0),ABS(T16),0)</f>
        <v>0</v>
      </c>
      <c r="AE16" s="25">
        <f>IF(OR('Men''s Epée'!$A$3=1,U16&gt;0),ABS(U16),0)</f>
        <v>0</v>
      </c>
      <c r="AG16" s="12">
        <f>IF('Men''s Epée'!$W$3=TRUE,I16,0)</f>
        <v>500</v>
      </c>
      <c r="AH16" s="12">
        <f>IF('Men''s Epée'!$X$3=TRUE,K16,0)</f>
        <v>0</v>
      </c>
      <c r="AI16" s="12">
        <f>IF('Men''s Epée'!$Y$3=TRUE,M16,0)</f>
        <v>575</v>
      </c>
      <c r="AJ16" s="12">
        <f>IF('Men''s Epée'!$Z$3=TRUE,O16,0)</f>
        <v>0</v>
      </c>
      <c r="AK16" s="12">
        <f>IF('Men''s Epée'!$AA$3=TRUE,Q16,0)</f>
        <v>502</v>
      </c>
      <c r="AL16" s="26">
        <f t="shared" si="7"/>
        <v>0</v>
      </c>
      <c r="AM16" s="26">
        <f t="shared" si="7"/>
        <v>0</v>
      </c>
      <c r="AN16" s="26">
        <f t="shared" si="7"/>
        <v>0</v>
      </c>
      <c r="AO16" s="26">
        <f t="shared" si="7"/>
        <v>0</v>
      </c>
      <c r="AP16" s="12">
        <f t="shared" si="8"/>
        <v>1577</v>
      </c>
    </row>
    <row r="17" spans="1:42" ht="13.5">
      <c r="A17" s="16" t="str">
        <f t="shared" si="0"/>
        <v>14</v>
      </c>
      <c r="B17" s="16" t="str">
        <f t="shared" si="1"/>
        <v>^</v>
      </c>
      <c r="C17" s="17" t="s">
        <v>75</v>
      </c>
      <c r="D17" s="18">
        <v>75</v>
      </c>
      <c r="E17" s="19">
        <f>ROUND(F17+IF('Men''s Epée'!$A$3=1,G17,0)+LARGE($W17:$AE17,1)+LARGE($W17:$AE17,2)+LARGE($W17:$AE17,3),0)</f>
        <v>1565</v>
      </c>
      <c r="F17" s="20"/>
      <c r="G17" s="21"/>
      <c r="H17" s="21">
        <v>18</v>
      </c>
      <c r="I17" s="22">
        <f>IF(OR('Men''s Epée'!$A$3=1,'Men''s Epée'!$W$3=TRUE),IF(OR(H17&gt;=49,ISNUMBER(H17)=FALSE),0,VLOOKUP(H17,PointTable,I$3,TRUE)),0)</f>
        <v>410</v>
      </c>
      <c r="J17" s="21">
        <v>30.5</v>
      </c>
      <c r="K17" s="22">
        <f>IF(OR('Men''s Epée'!$A$3=1,'Men''s Epée'!$X$3=TRUE),IF(OR(J17&gt;=49,ISNUMBER(J17)=FALSE),0,VLOOKUP(J17,PointTable,K$3,TRUE)),0)</f>
        <v>287.5</v>
      </c>
      <c r="L17" s="21">
        <v>9</v>
      </c>
      <c r="M17" s="22">
        <f>IF(OR('Men''s Epée'!$A$3=1,'Men''s Epée'!$Y$3=TRUE),IF(OR(L17&gt;=49,ISNUMBER(L17)=FALSE),0,VLOOKUP(L17,PointTable,M$3,TRUE)),0)</f>
        <v>620</v>
      </c>
      <c r="N17" s="21">
        <v>17</v>
      </c>
      <c r="O17" s="22">
        <f>IF(OR('Men''s Epée'!$A$3=1,'Men''s Epée'!$Z$3=TRUE),IF(OR(N17&gt;=49,ISNUMBER(N17)=FALSE),0,VLOOKUP(N17,PointTable,O$3,TRUE)),0)</f>
        <v>350</v>
      </c>
      <c r="P17" s="21">
        <v>9</v>
      </c>
      <c r="Q17" s="22">
        <f>IF(OR('Men''s Epée'!$A$3=1,'Men''s Epée'!$AA$3=TRUE),IF(OR(P17&gt;=49,ISNUMBER(P17)=FALSE),0,VLOOKUP(P17,PointTable,Q$3,TRUE)),0)</f>
        <v>535</v>
      </c>
      <c r="R17" s="23">
        <v>-38.64</v>
      </c>
      <c r="S17" s="23"/>
      <c r="T17" s="23"/>
      <c r="U17" s="24"/>
      <c r="W17" s="25">
        <f t="shared" si="6"/>
        <v>410</v>
      </c>
      <c r="X17" s="25">
        <f t="shared" si="2"/>
        <v>287.5</v>
      </c>
      <c r="Y17" s="25">
        <f t="shared" si="3"/>
        <v>620</v>
      </c>
      <c r="Z17" s="25">
        <f t="shared" si="4"/>
        <v>350</v>
      </c>
      <c r="AA17" s="25">
        <f t="shared" si="5"/>
        <v>535</v>
      </c>
      <c r="AB17" s="25">
        <f>IF(OR('Men''s Epée'!$A$3=1,R17&gt;0),ABS(R17),0)</f>
        <v>38.64</v>
      </c>
      <c r="AC17" s="25">
        <f>IF(OR('Men''s Epée'!$A$3=1,S17&gt;0),ABS(S17),0)</f>
        <v>0</v>
      </c>
      <c r="AD17" s="25">
        <f>IF(OR('Men''s Epée'!$A$3=1,T17&gt;0),ABS(T17),0)</f>
        <v>0</v>
      </c>
      <c r="AE17" s="25">
        <f>IF(OR('Men''s Epée'!$A$3=1,U17&gt;0),ABS(U17),0)</f>
        <v>0</v>
      </c>
      <c r="AG17" s="12">
        <f>IF('Men''s Epée'!$W$3=TRUE,I17,0)</f>
        <v>410</v>
      </c>
      <c r="AH17" s="12">
        <f>IF('Men''s Epée'!$X$3=TRUE,K17,0)</f>
        <v>287.5</v>
      </c>
      <c r="AI17" s="12">
        <f>IF('Men''s Epée'!$Y$3=TRUE,M17,0)</f>
        <v>620</v>
      </c>
      <c r="AJ17" s="12">
        <f>IF('Men''s Epée'!$Z$3=TRUE,O17,0)</f>
        <v>350</v>
      </c>
      <c r="AK17" s="12">
        <f>IF('Men''s Epée'!$AA$3=TRUE,Q17,0)</f>
        <v>535</v>
      </c>
      <c r="AL17" s="26">
        <f t="shared" si="7"/>
        <v>0</v>
      </c>
      <c r="AM17" s="26">
        <f t="shared" si="7"/>
        <v>0</v>
      </c>
      <c r="AN17" s="26">
        <f t="shared" si="7"/>
        <v>0</v>
      </c>
      <c r="AO17" s="26">
        <f t="shared" si="7"/>
        <v>0</v>
      </c>
      <c r="AP17" s="12">
        <f t="shared" si="8"/>
        <v>1565</v>
      </c>
    </row>
    <row r="18" spans="1:42" ht="13.5">
      <c r="A18" s="16" t="str">
        <f t="shared" si="0"/>
        <v>15</v>
      </c>
      <c r="B18" s="16" t="str">
        <f t="shared" si="1"/>
        <v>^</v>
      </c>
      <c r="C18" s="17" t="s">
        <v>93</v>
      </c>
      <c r="D18" s="18">
        <v>77</v>
      </c>
      <c r="E18" s="19">
        <f>ROUND(F18+IF('Men''s Epée'!$A$3=1,G18,0)+LARGE($W18:$AE18,1)+LARGE($W18:$AE18,2)+LARGE($W18:$AE18,3),0)</f>
        <v>1414</v>
      </c>
      <c r="F18" s="20"/>
      <c r="G18" s="21"/>
      <c r="H18" s="21">
        <v>20</v>
      </c>
      <c r="I18" s="22">
        <f>IF(OR('Men''s Epée'!$A$3=1,'Men''s Epée'!$W$3=TRUE),IF(OR(H18&gt;=49,ISNUMBER(H18)=FALSE),0,VLOOKUP(H18,PointTable,I$3,TRUE)),0)</f>
        <v>400</v>
      </c>
      <c r="J18" s="21" t="s">
        <v>11</v>
      </c>
      <c r="K18" s="22">
        <f>IF(OR('Men''s Epée'!$A$3=1,'Men''s Epée'!$X$3=TRUE),IF(OR(J18&gt;=49,ISNUMBER(J18)=FALSE),0,VLOOKUP(J18,PointTable,K$3,TRUE)),0)</f>
        <v>0</v>
      </c>
      <c r="L18" s="21">
        <v>14</v>
      </c>
      <c r="M18" s="22">
        <f>IF(OR('Men''s Epée'!$A$3=1,'Men''s Epée'!$Y$3=TRUE),IF(OR(L18&gt;=49,ISNUMBER(L18)=FALSE),0,VLOOKUP(L18,PointTable,M$3,TRUE)),0)</f>
        <v>510</v>
      </c>
      <c r="N18" s="21" t="s">
        <v>11</v>
      </c>
      <c r="O18" s="22">
        <f>IF(OR('Men''s Epée'!$A$3=1,'Men''s Epée'!$Z$3=TRUE),IF(OR(N18&gt;=49,ISNUMBER(N18)=FALSE),0,VLOOKUP(N18,PointTable,O$3,TRUE)),0)</f>
        <v>0</v>
      </c>
      <c r="P18" s="21">
        <v>14</v>
      </c>
      <c r="Q18" s="22">
        <f>IF(OR('Men''s Epée'!$A$3=1,'Men''s Epée'!$AA$3=TRUE),IF(OR(P18&gt;=49,ISNUMBER(P18)=FALSE),0,VLOOKUP(P18,PointTable,Q$3,TRUE)),0)</f>
        <v>504</v>
      </c>
      <c r="R18" s="23"/>
      <c r="S18" s="23"/>
      <c r="T18" s="23"/>
      <c r="U18" s="24"/>
      <c r="W18" s="25">
        <f t="shared" si="6"/>
        <v>400</v>
      </c>
      <c r="X18" s="25">
        <f t="shared" si="2"/>
        <v>0</v>
      </c>
      <c r="Y18" s="25">
        <f t="shared" si="3"/>
        <v>510</v>
      </c>
      <c r="Z18" s="25">
        <f t="shared" si="4"/>
        <v>0</v>
      </c>
      <c r="AA18" s="25">
        <f t="shared" si="5"/>
        <v>504</v>
      </c>
      <c r="AB18" s="25">
        <f>IF(OR('Men''s Epée'!$A$3=1,R18&gt;0),ABS(R18),0)</f>
        <v>0</v>
      </c>
      <c r="AC18" s="25">
        <f>IF(OR('Men''s Epée'!$A$3=1,S18&gt;0),ABS(S18),0)</f>
        <v>0</v>
      </c>
      <c r="AD18" s="25">
        <f>IF(OR('Men''s Epée'!$A$3=1,T18&gt;0),ABS(T18),0)</f>
        <v>0</v>
      </c>
      <c r="AE18" s="25">
        <f>IF(OR('Men''s Epée'!$A$3=1,U18&gt;0),ABS(U18),0)</f>
        <v>0</v>
      </c>
      <c r="AG18" s="12">
        <f>IF('Men''s Epée'!$W$3=TRUE,I18,0)</f>
        <v>400</v>
      </c>
      <c r="AH18" s="12">
        <f>IF('Men''s Epée'!$X$3=TRUE,K18,0)</f>
        <v>0</v>
      </c>
      <c r="AI18" s="12">
        <f>IF('Men''s Epée'!$Y$3=TRUE,M18,0)</f>
        <v>510</v>
      </c>
      <c r="AJ18" s="12">
        <f>IF('Men''s Epée'!$Z$3=TRUE,O18,0)</f>
        <v>0</v>
      </c>
      <c r="AK18" s="12">
        <f>IF('Men''s Epée'!$AA$3=TRUE,Q18,0)</f>
        <v>504</v>
      </c>
      <c r="AL18" s="26">
        <f t="shared" si="7"/>
        <v>0</v>
      </c>
      <c r="AM18" s="26">
        <f t="shared" si="7"/>
        <v>0</v>
      </c>
      <c r="AN18" s="26">
        <f t="shared" si="7"/>
        <v>0</v>
      </c>
      <c r="AO18" s="26">
        <f t="shared" si="7"/>
        <v>0</v>
      </c>
      <c r="AP18" s="12">
        <f t="shared" si="8"/>
        <v>1414</v>
      </c>
    </row>
    <row r="19" spans="1:42" ht="13.5">
      <c r="A19" s="16" t="str">
        <f t="shared" si="0"/>
        <v>16</v>
      </c>
      <c r="B19" s="16" t="str">
        <f t="shared" si="1"/>
        <v>^</v>
      </c>
      <c r="C19" s="17" t="s">
        <v>74</v>
      </c>
      <c r="D19" s="18">
        <v>79</v>
      </c>
      <c r="E19" s="19">
        <f>ROUND(F19+IF('Men''s Epée'!$A$3=1,G19,0)+LARGE($W19:$AE19,1)+LARGE($W19:$AE19,2)+LARGE($W19:$AE19,3),0)</f>
        <v>1355</v>
      </c>
      <c r="F19" s="20"/>
      <c r="G19" s="21"/>
      <c r="H19" s="21">
        <v>6</v>
      </c>
      <c r="I19" s="22">
        <f>IF(OR('Men''s Epée'!$A$3=1,'Men''s Epée'!$W$3=TRUE),IF(OR(H19&gt;=49,ISNUMBER(H19)=FALSE),0,VLOOKUP(H19,PointTable,I$3,TRUE)),0)</f>
        <v>735</v>
      </c>
      <c r="J19" s="21">
        <v>18</v>
      </c>
      <c r="K19" s="22">
        <f>IF(OR('Men''s Epée'!$A$3=1,'Men''s Epée'!$X$3=TRUE),IF(OR(J19&gt;=49,ISNUMBER(J19)=FALSE),0,VLOOKUP(J19,PointTable,K$3,TRUE)),0)</f>
        <v>410</v>
      </c>
      <c r="L19" s="21">
        <v>46</v>
      </c>
      <c r="M19" s="22">
        <f>IF(OR('Men''s Epée'!$A$3=1,'Men''s Epée'!$Y$3=TRUE),IF(OR(L19&gt;=49,ISNUMBER(L19)=FALSE),0,VLOOKUP(L19,PointTable,M$3,TRUE)),0)</f>
        <v>210</v>
      </c>
      <c r="N19" s="21" t="s">
        <v>11</v>
      </c>
      <c r="O19" s="22">
        <f>IF(OR('Men''s Epée'!$A$3=1,'Men''s Epée'!$Z$3=TRUE),IF(OR(N19&gt;=49,ISNUMBER(N19)=FALSE),0,VLOOKUP(N19,PointTable,O$3,TRUE)),0)</f>
        <v>0</v>
      </c>
      <c r="P19" s="21" t="s">
        <v>11</v>
      </c>
      <c r="Q19" s="22">
        <f>IF(OR('Men''s Epée'!$A$3=1,'Men''s Epée'!$AA$3=TRUE),IF(OR(P19&gt;=49,ISNUMBER(P19)=FALSE),0,VLOOKUP(P19,PointTable,Q$3,TRUE)),0)</f>
        <v>0</v>
      </c>
      <c r="R19" s="23"/>
      <c r="S19" s="23"/>
      <c r="T19" s="23"/>
      <c r="U19" s="24"/>
      <c r="W19" s="25">
        <f t="shared" si="6"/>
        <v>735</v>
      </c>
      <c r="X19" s="25">
        <f t="shared" si="2"/>
        <v>410</v>
      </c>
      <c r="Y19" s="25">
        <f t="shared" si="3"/>
        <v>210</v>
      </c>
      <c r="Z19" s="25">
        <f t="shared" si="4"/>
        <v>0</v>
      </c>
      <c r="AA19" s="25">
        <f t="shared" si="5"/>
        <v>0</v>
      </c>
      <c r="AB19" s="25">
        <f>IF(OR('Men''s Epée'!$A$3=1,R19&gt;0),ABS(R19),0)</f>
        <v>0</v>
      </c>
      <c r="AC19" s="25">
        <f>IF(OR('Men''s Epée'!$A$3=1,S19&gt;0),ABS(S19),0)</f>
        <v>0</v>
      </c>
      <c r="AD19" s="25">
        <f>IF(OR('Men''s Epée'!$A$3=1,T19&gt;0),ABS(T19),0)</f>
        <v>0</v>
      </c>
      <c r="AE19" s="25">
        <f>IF(OR('Men''s Epée'!$A$3=1,U19&gt;0),ABS(U19),0)</f>
        <v>0</v>
      </c>
      <c r="AG19" s="12">
        <f>IF('Men''s Epée'!$W$3=TRUE,I19,0)</f>
        <v>735</v>
      </c>
      <c r="AH19" s="12">
        <f>IF('Men''s Epée'!$X$3=TRUE,K19,0)</f>
        <v>410</v>
      </c>
      <c r="AI19" s="12">
        <f>IF('Men''s Epée'!$Y$3=TRUE,M19,0)</f>
        <v>210</v>
      </c>
      <c r="AJ19" s="12">
        <f>IF('Men''s Epée'!$Z$3=TRUE,O19,0)</f>
        <v>0</v>
      </c>
      <c r="AK19" s="12">
        <f>IF('Men''s Epée'!$AA$3=TRUE,Q19,0)</f>
        <v>0</v>
      </c>
      <c r="AL19" s="26">
        <f t="shared" si="7"/>
        <v>0</v>
      </c>
      <c r="AM19" s="26">
        <f t="shared" si="7"/>
        <v>0</v>
      </c>
      <c r="AN19" s="26">
        <f t="shared" si="7"/>
        <v>0</v>
      </c>
      <c r="AO19" s="26">
        <f t="shared" si="7"/>
        <v>0</v>
      </c>
      <c r="AP19" s="12">
        <f t="shared" si="8"/>
        <v>1355</v>
      </c>
    </row>
    <row r="20" spans="1:42" ht="13.5">
      <c r="A20" s="16" t="str">
        <f t="shared" si="0"/>
        <v>17</v>
      </c>
      <c r="B20" s="16" t="str">
        <f t="shared" si="1"/>
        <v># ^</v>
      </c>
      <c r="C20" s="17" t="s">
        <v>90</v>
      </c>
      <c r="D20" s="18">
        <v>81</v>
      </c>
      <c r="E20" s="19">
        <f>ROUND(F20+IF('Men''s Epée'!$A$3=1,G20,0)+LARGE($W20:$AE20,1)+LARGE($W20:$AE20,2)+LARGE($W20:$AE20,3),0)</f>
        <v>1328</v>
      </c>
      <c r="F20" s="20"/>
      <c r="G20" s="21"/>
      <c r="H20" s="21">
        <v>39</v>
      </c>
      <c r="I20" s="22">
        <f>IF(OR('Men''s Epée'!$A$3=1,'Men''s Epée'!$W$3=TRUE),IF(OR(H20&gt;=49,ISNUMBER(H20)=FALSE),0,VLOOKUP(H20,PointTable,I$3,TRUE)),0)</f>
        <v>245</v>
      </c>
      <c r="J20" s="21">
        <v>16</v>
      </c>
      <c r="K20" s="22">
        <f>IF(OR('Men''s Epée'!$A$3=1,'Men''s Epée'!$X$3=TRUE),IF(OR(J20&gt;=49,ISNUMBER(J20)=FALSE),0,VLOOKUP(J20,PointTable,K$3,TRUE)),0)</f>
        <v>480</v>
      </c>
      <c r="L20" s="21">
        <v>26</v>
      </c>
      <c r="M20" s="22">
        <f>IF(OR('Men''s Epée'!$A$3=1,'Men''s Epée'!$Y$3=TRUE),IF(OR(L20&gt;=49,ISNUMBER(L20)=FALSE),0,VLOOKUP(L20,PointTable,M$3,TRUE)),0)</f>
        <v>310</v>
      </c>
      <c r="N20" s="21">
        <v>24</v>
      </c>
      <c r="O20" s="22">
        <f>IF(OR('Men''s Epée'!$A$3=1,'Men''s Epée'!$Z$3=TRUE),IF(OR(N20&gt;=49,ISNUMBER(N20)=FALSE),0,VLOOKUP(N20,PointTable,O$3,TRUE)),0)</f>
        <v>315</v>
      </c>
      <c r="P20" s="21">
        <v>10</v>
      </c>
      <c r="Q20" s="22">
        <f>IF(OR('Men''s Epée'!$A$3=1,'Men''s Epée'!$AA$3=TRUE),IF(OR(P20&gt;=49,ISNUMBER(P20)=FALSE),0,VLOOKUP(P20,PointTable,Q$3,TRUE)),0)</f>
        <v>533</v>
      </c>
      <c r="R20" s="23"/>
      <c r="S20" s="23"/>
      <c r="T20" s="23"/>
      <c r="U20" s="24"/>
      <c r="W20" s="25">
        <f t="shared" si="6"/>
        <v>245</v>
      </c>
      <c r="X20" s="25">
        <f t="shared" si="2"/>
        <v>480</v>
      </c>
      <c r="Y20" s="25">
        <f t="shared" si="3"/>
        <v>310</v>
      </c>
      <c r="Z20" s="25">
        <f t="shared" si="4"/>
        <v>315</v>
      </c>
      <c r="AA20" s="25">
        <f t="shared" si="5"/>
        <v>533</v>
      </c>
      <c r="AB20" s="25">
        <f>IF(OR('Men''s Epée'!$A$3=1,R20&gt;0),ABS(R20),0)</f>
        <v>0</v>
      </c>
      <c r="AC20" s="25">
        <f>IF(OR('Men''s Epée'!$A$3=1,S20&gt;0),ABS(S20),0)</f>
        <v>0</v>
      </c>
      <c r="AD20" s="25">
        <f>IF(OR('Men''s Epée'!$A$3=1,T20&gt;0),ABS(T20),0)</f>
        <v>0</v>
      </c>
      <c r="AE20" s="25">
        <f>IF(OR('Men''s Epée'!$A$3=1,U20&gt;0),ABS(U20),0)</f>
        <v>0</v>
      </c>
      <c r="AG20" s="12">
        <f>IF('Men''s Epée'!$W$3=TRUE,I20,0)</f>
        <v>245</v>
      </c>
      <c r="AH20" s="12">
        <f>IF('Men''s Epée'!$X$3=TRUE,K20,0)</f>
        <v>480</v>
      </c>
      <c r="AI20" s="12">
        <f>IF('Men''s Epée'!$Y$3=TRUE,M20,0)</f>
        <v>310</v>
      </c>
      <c r="AJ20" s="12">
        <f>IF('Men''s Epée'!$Z$3=TRUE,O20,0)</f>
        <v>315</v>
      </c>
      <c r="AK20" s="12">
        <f>IF('Men''s Epée'!$AA$3=TRUE,Q20,0)</f>
        <v>533</v>
      </c>
      <c r="AL20" s="26">
        <f t="shared" si="7"/>
        <v>0</v>
      </c>
      <c r="AM20" s="26">
        <f t="shared" si="7"/>
        <v>0</v>
      </c>
      <c r="AN20" s="26">
        <f t="shared" si="7"/>
        <v>0</v>
      </c>
      <c r="AO20" s="26">
        <f t="shared" si="7"/>
        <v>0</v>
      </c>
      <c r="AP20" s="12">
        <f t="shared" si="8"/>
        <v>1328</v>
      </c>
    </row>
    <row r="21" spans="1:42" ht="13.5">
      <c r="A21" s="16" t="str">
        <f t="shared" si="0"/>
        <v>18</v>
      </c>
      <c r="B21" s="16" t="str">
        <f t="shared" si="1"/>
        <v>^</v>
      </c>
      <c r="C21" s="17" t="s">
        <v>83</v>
      </c>
      <c r="D21" s="18">
        <v>76</v>
      </c>
      <c r="E21" s="19">
        <f>ROUND(F21+IF('Men''s Epée'!$A$3=1,G21,0)+LARGE($W21:$AE21,1)+LARGE($W21:$AE21,2)+LARGE($W21:$AE21,3),0)</f>
        <v>1290</v>
      </c>
      <c r="F21" s="20"/>
      <c r="G21" s="21"/>
      <c r="H21" s="21" t="s">
        <v>11</v>
      </c>
      <c r="I21" s="22">
        <f>IF(OR('Men''s Epée'!$A$3=1,'Men''s Epée'!$W$3=TRUE),IF(OR(H21&gt;=49,ISNUMBER(H21)=FALSE),0,VLOOKUP(H21,PointTable,I$3,TRUE)),0)</f>
        <v>0</v>
      </c>
      <c r="J21" s="21">
        <v>24</v>
      </c>
      <c r="K21" s="22">
        <f>IF(OR('Men''s Epée'!$A$3=1,'Men''s Epée'!$X$3=TRUE),IF(OR(J21&gt;=49,ISNUMBER(J21)=FALSE),0,VLOOKUP(J21,PointTable,K$3,TRUE)),0)</f>
        <v>380</v>
      </c>
      <c r="L21" s="21">
        <v>18</v>
      </c>
      <c r="M21" s="22">
        <f>IF(OR('Men''s Epée'!$A$3=1,'Men''s Epée'!$Y$3=TRUE),IF(OR(L21&gt;=49,ISNUMBER(L21)=FALSE),0,VLOOKUP(L21,PointTable,M$3,TRUE)),0)</f>
        <v>410</v>
      </c>
      <c r="N21" s="21" t="s">
        <v>11</v>
      </c>
      <c r="O21" s="22">
        <f>IF(OR('Men''s Epée'!$A$3=1,'Men''s Epée'!$Z$3=TRUE),IF(OR(N21&gt;=49,ISNUMBER(N21)=FALSE),0,VLOOKUP(N21,PointTable,O$3,TRUE)),0)</f>
        <v>0</v>
      </c>
      <c r="P21" s="21">
        <v>16</v>
      </c>
      <c r="Q21" s="22">
        <f>IF(OR('Men''s Epée'!$A$3=1,'Men''s Epée'!$AA$3=TRUE),IF(OR(P21&gt;=49,ISNUMBER(P21)=FALSE),0,VLOOKUP(P21,PointTable,Q$3,TRUE)),0)</f>
        <v>500</v>
      </c>
      <c r="R21" s="23"/>
      <c r="S21" s="23"/>
      <c r="T21" s="23"/>
      <c r="U21" s="24"/>
      <c r="W21" s="25">
        <f t="shared" si="6"/>
        <v>0</v>
      </c>
      <c r="X21" s="25">
        <f t="shared" si="2"/>
        <v>380</v>
      </c>
      <c r="Y21" s="25">
        <f t="shared" si="3"/>
        <v>410</v>
      </c>
      <c r="Z21" s="25">
        <f t="shared" si="4"/>
        <v>0</v>
      </c>
      <c r="AA21" s="25">
        <f t="shared" si="5"/>
        <v>500</v>
      </c>
      <c r="AB21" s="25">
        <f>IF(OR('Men''s Epée'!$A$3=1,R21&gt;0),ABS(R21),0)</f>
        <v>0</v>
      </c>
      <c r="AC21" s="25">
        <f>IF(OR('Men''s Epée'!$A$3=1,S21&gt;0),ABS(S21),0)</f>
        <v>0</v>
      </c>
      <c r="AD21" s="25">
        <f>IF(OR('Men''s Epée'!$A$3=1,T21&gt;0),ABS(T21),0)</f>
        <v>0</v>
      </c>
      <c r="AE21" s="25">
        <f>IF(OR('Men''s Epée'!$A$3=1,U21&gt;0),ABS(U21),0)</f>
        <v>0</v>
      </c>
      <c r="AG21" s="12">
        <f>IF('Men''s Epée'!$W$3=TRUE,I21,0)</f>
        <v>0</v>
      </c>
      <c r="AH21" s="12">
        <f>IF('Men''s Epée'!$X$3=TRUE,K21,0)</f>
        <v>380</v>
      </c>
      <c r="AI21" s="12">
        <f>IF('Men''s Epée'!$Y$3=TRUE,M21,0)</f>
        <v>410</v>
      </c>
      <c r="AJ21" s="12">
        <f>IF('Men''s Epée'!$Z$3=TRUE,O21,0)</f>
        <v>0</v>
      </c>
      <c r="AK21" s="12">
        <f>IF('Men''s Epée'!$AA$3=TRUE,Q21,0)</f>
        <v>500</v>
      </c>
      <c r="AL21" s="26">
        <f t="shared" si="7"/>
        <v>0</v>
      </c>
      <c r="AM21" s="26">
        <f t="shared" si="7"/>
        <v>0</v>
      </c>
      <c r="AN21" s="26">
        <f t="shared" si="7"/>
        <v>0</v>
      </c>
      <c r="AO21" s="26">
        <f t="shared" si="7"/>
        <v>0</v>
      </c>
      <c r="AP21" s="12">
        <f t="shared" si="8"/>
        <v>1290</v>
      </c>
    </row>
    <row r="22" spans="1:42" ht="13.5">
      <c r="A22" s="16" t="str">
        <f t="shared" si="0"/>
        <v>19</v>
      </c>
      <c r="B22" s="16" t="str">
        <f t="shared" si="1"/>
        <v>^</v>
      </c>
      <c r="C22" s="17" t="s">
        <v>80</v>
      </c>
      <c r="D22" s="18">
        <v>79</v>
      </c>
      <c r="E22" s="19">
        <f>ROUND(F22+IF('Men''s Epée'!$A$3=1,G22,0)+LARGE($W22:$AE22,1)+LARGE($W22:$AE22,2)+LARGE($W22:$AE22,3),0)</f>
        <v>1273</v>
      </c>
      <c r="F22" s="20"/>
      <c r="G22" s="21"/>
      <c r="H22" s="21">
        <v>21</v>
      </c>
      <c r="I22" s="22">
        <f>IF(OR('Men''s Epée'!$A$3=1,'Men''s Epée'!$W$3=TRUE),IF(OR(H22&gt;=49,ISNUMBER(H22)=FALSE),0,VLOOKUP(H22,PointTable,I$3,TRUE)),0)</f>
        <v>395</v>
      </c>
      <c r="J22" s="21">
        <v>30.5</v>
      </c>
      <c r="K22" s="22">
        <f>IF(OR('Men''s Epée'!$A$3=1,'Men''s Epée'!$X$3=TRUE),IF(OR(J22&gt;=49,ISNUMBER(J22)=FALSE),0,VLOOKUP(J22,PointTable,K$3,TRUE)),0)</f>
        <v>287.5</v>
      </c>
      <c r="L22" s="21">
        <v>11</v>
      </c>
      <c r="M22" s="22">
        <f>IF(OR('Men''s Epée'!$A$3=1,'Men''s Epée'!$Y$3=TRUE),IF(OR(L22&gt;=49,ISNUMBER(L22)=FALSE),0,VLOOKUP(L22,PointTable,M$3,TRUE)),0)</f>
        <v>590</v>
      </c>
      <c r="N22" s="21" t="s">
        <v>11</v>
      </c>
      <c r="O22" s="22">
        <f>IF(OR('Men''s Epée'!$A$3=1,'Men''s Epée'!$Z$3=TRUE),IF(OR(N22&gt;=49,ISNUMBER(N22)=FALSE),0,VLOOKUP(N22,PointTable,O$3,TRUE)),0)</f>
        <v>0</v>
      </c>
      <c r="P22" s="21" t="s">
        <v>11</v>
      </c>
      <c r="Q22" s="22">
        <f>IF(OR('Men''s Epée'!$A$3=1,'Men''s Epée'!$AA$3=TRUE),IF(OR(P22&gt;=49,ISNUMBER(P22)=FALSE),0,VLOOKUP(P22,PointTable,Q$3,TRUE)),0)</f>
        <v>0</v>
      </c>
      <c r="R22" s="23"/>
      <c r="S22" s="23"/>
      <c r="T22" s="23"/>
      <c r="U22" s="24"/>
      <c r="W22" s="25">
        <f t="shared" si="6"/>
        <v>395</v>
      </c>
      <c r="X22" s="25">
        <f t="shared" si="2"/>
        <v>287.5</v>
      </c>
      <c r="Y22" s="25">
        <f t="shared" si="3"/>
        <v>590</v>
      </c>
      <c r="Z22" s="25">
        <f t="shared" si="4"/>
        <v>0</v>
      </c>
      <c r="AA22" s="25">
        <f t="shared" si="5"/>
        <v>0</v>
      </c>
      <c r="AB22" s="25">
        <f>IF(OR('Men''s Epée'!$A$3=1,R22&gt;0),ABS(R22),0)</f>
        <v>0</v>
      </c>
      <c r="AC22" s="25">
        <f>IF(OR('Men''s Epée'!$A$3=1,S22&gt;0),ABS(S22),0)</f>
        <v>0</v>
      </c>
      <c r="AD22" s="25">
        <f>IF(OR('Men''s Epée'!$A$3=1,T22&gt;0),ABS(T22),0)</f>
        <v>0</v>
      </c>
      <c r="AE22" s="25">
        <f>IF(OR('Men''s Epée'!$A$3=1,U22&gt;0),ABS(U22),0)</f>
        <v>0</v>
      </c>
      <c r="AG22" s="12">
        <f>IF('Men''s Epée'!$W$3=TRUE,I22,0)</f>
        <v>395</v>
      </c>
      <c r="AH22" s="12">
        <f>IF('Men''s Epée'!$X$3=TRUE,K22,0)</f>
        <v>287.5</v>
      </c>
      <c r="AI22" s="12">
        <f>IF('Men''s Epée'!$Y$3=TRUE,M22,0)</f>
        <v>590</v>
      </c>
      <c r="AJ22" s="12">
        <f>IF('Men''s Epée'!$Z$3=TRUE,O22,0)</f>
        <v>0</v>
      </c>
      <c r="AK22" s="12">
        <f>IF('Men''s Epée'!$AA$3=TRUE,Q22,0)</f>
        <v>0</v>
      </c>
      <c r="AL22" s="26">
        <f t="shared" si="7"/>
        <v>0</v>
      </c>
      <c r="AM22" s="26">
        <f t="shared" si="7"/>
        <v>0</v>
      </c>
      <c r="AN22" s="26">
        <f t="shared" si="7"/>
        <v>0</v>
      </c>
      <c r="AO22" s="26">
        <f t="shared" si="7"/>
        <v>0</v>
      </c>
      <c r="AP22" s="12">
        <f t="shared" si="8"/>
        <v>1272.5</v>
      </c>
    </row>
    <row r="23" spans="1:42" ht="13.5">
      <c r="A23" s="16" t="str">
        <f t="shared" si="0"/>
        <v>20</v>
      </c>
      <c r="B23" s="16" t="str">
        <f t="shared" si="1"/>
        <v>^</v>
      </c>
      <c r="C23" s="17" t="s">
        <v>77</v>
      </c>
      <c r="D23" s="18">
        <v>78</v>
      </c>
      <c r="E23" s="19">
        <f>ROUND(F23+IF('Men''s Epée'!$A$3=1,G23,0)+LARGE($W23:$AE23,1)+LARGE($W23:$AE23,2)+LARGE($W23:$AE23,3),0)</f>
        <v>1210</v>
      </c>
      <c r="F23" s="20"/>
      <c r="G23" s="21"/>
      <c r="H23" s="21">
        <v>7</v>
      </c>
      <c r="I23" s="22">
        <f>IF(OR('Men''s Epée'!$A$3=1,'Men''s Epée'!$W$3=TRUE),IF(OR(H23&gt;=49,ISNUMBER(H23)=FALSE),0,VLOOKUP(H23,PointTable,I$3,TRUE)),0)</f>
        <v>715</v>
      </c>
      <c r="J23" s="21">
        <v>15</v>
      </c>
      <c r="K23" s="22">
        <f>IF(OR('Men''s Epée'!$A$3=1,'Men''s Epée'!$X$3=TRUE),IF(OR(J23&gt;=49,ISNUMBER(J23)=FALSE),0,VLOOKUP(J23,PointTable,K$3,TRUE)),0)</f>
        <v>495</v>
      </c>
      <c r="L23" s="21" t="s">
        <v>11</v>
      </c>
      <c r="M23" s="22">
        <f>IF(OR('Men''s Epée'!$A$3=1,'Men''s Epée'!$Y$3=TRUE),IF(OR(L23&gt;=49,ISNUMBER(L23)=FALSE),0,VLOOKUP(L23,PointTable,M$3,TRUE)),0)</f>
        <v>0</v>
      </c>
      <c r="N23" s="21" t="s">
        <v>11</v>
      </c>
      <c r="O23" s="22">
        <f>IF(OR('Men''s Epée'!$A$3=1,'Men''s Epée'!$Z$3=TRUE),IF(OR(N23&gt;=49,ISNUMBER(N23)=FALSE),0,VLOOKUP(N23,PointTable,O$3,TRUE)),0)</f>
        <v>0</v>
      </c>
      <c r="P23" s="21" t="s">
        <v>11</v>
      </c>
      <c r="Q23" s="22">
        <f>IF(OR('Men''s Epée'!$A$3=1,'Men''s Epée'!$AA$3=TRUE),IF(OR(P23&gt;=49,ISNUMBER(P23)=FALSE),0,VLOOKUP(P23,PointTable,Q$3,TRUE)),0)</f>
        <v>0</v>
      </c>
      <c r="R23" s="23"/>
      <c r="S23" s="23"/>
      <c r="T23" s="23"/>
      <c r="U23" s="24"/>
      <c r="W23" s="25">
        <f t="shared" si="6"/>
        <v>715</v>
      </c>
      <c r="X23" s="25">
        <f t="shared" si="2"/>
        <v>495</v>
      </c>
      <c r="Y23" s="25">
        <f t="shared" si="3"/>
        <v>0</v>
      </c>
      <c r="Z23" s="25">
        <f t="shared" si="4"/>
        <v>0</v>
      </c>
      <c r="AA23" s="25">
        <f t="shared" si="5"/>
        <v>0</v>
      </c>
      <c r="AB23" s="25">
        <f>IF(OR('Men''s Epée'!$A$3=1,R23&gt;0),ABS(R23),0)</f>
        <v>0</v>
      </c>
      <c r="AC23" s="25">
        <f>IF(OR('Men''s Epée'!$A$3=1,S23&gt;0),ABS(S23),0)</f>
        <v>0</v>
      </c>
      <c r="AD23" s="25">
        <f>IF(OR('Men''s Epée'!$A$3=1,T23&gt;0),ABS(T23),0)</f>
        <v>0</v>
      </c>
      <c r="AE23" s="25">
        <f>IF(OR('Men''s Epée'!$A$3=1,U23&gt;0),ABS(U23),0)</f>
        <v>0</v>
      </c>
      <c r="AG23" s="12">
        <f>IF('Men''s Epée'!$W$3=TRUE,I23,0)</f>
        <v>715</v>
      </c>
      <c r="AH23" s="12">
        <f>IF('Men''s Epée'!$X$3=TRUE,K23,0)</f>
        <v>495</v>
      </c>
      <c r="AI23" s="12">
        <f>IF('Men''s Epée'!$Y$3=TRUE,M23,0)</f>
        <v>0</v>
      </c>
      <c r="AJ23" s="12">
        <f>IF('Men''s Epée'!$Z$3=TRUE,O23,0)</f>
        <v>0</v>
      </c>
      <c r="AK23" s="12">
        <f>IF('Men''s Epée'!$AA$3=TRUE,Q23,0)</f>
        <v>0</v>
      </c>
      <c r="AL23" s="26">
        <f t="shared" si="7"/>
        <v>0</v>
      </c>
      <c r="AM23" s="26">
        <f t="shared" si="7"/>
        <v>0</v>
      </c>
      <c r="AN23" s="26">
        <f t="shared" si="7"/>
        <v>0</v>
      </c>
      <c r="AO23" s="26">
        <f t="shared" si="7"/>
        <v>0</v>
      </c>
      <c r="AP23" s="12">
        <f t="shared" si="8"/>
        <v>1210</v>
      </c>
    </row>
    <row r="24" spans="1:42" ht="13.5">
      <c r="A24" s="16" t="str">
        <f t="shared" si="0"/>
        <v>21</v>
      </c>
      <c r="B24" s="16" t="str">
        <f t="shared" si="1"/>
        <v>^</v>
      </c>
      <c r="C24" s="17" t="s">
        <v>89</v>
      </c>
      <c r="D24" s="18">
        <v>78</v>
      </c>
      <c r="E24" s="19">
        <f>ROUND(F24+IF('Men''s Epée'!$A$3=1,G24,0)+LARGE($W24:$AE24,1)+LARGE($W24:$AE24,2)+LARGE($W24:$AE24,3),0)</f>
        <v>1185</v>
      </c>
      <c r="F24" s="20"/>
      <c r="G24" s="21"/>
      <c r="H24" s="21">
        <v>23</v>
      </c>
      <c r="I24" s="22">
        <f>IF(OR('Men''s Epée'!$A$3=1,'Men''s Epée'!$W$3=TRUE),IF(OR(H24&gt;=49,ISNUMBER(H24)=FALSE),0,VLOOKUP(H24,PointTable,I$3,TRUE)),0)</f>
        <v>385</v>
      </c>
      <c r="J24" s="21">
        <v>32</v>
      </c>
      <c r="K24" s="22">
        <f>IF(OR('Men''s Epée'!$A$3=1,'Men''s Epée'!$X$3=TRUE),IF(OR(J24&gt;=49,ISNUMBER(J24)=FALSE),0,VLOOKUP(J24,PointTable,K$3,TRUE)),0)</f>
        <v>280</v>
      </c>
      <c r="L24" s="21" t="s">
        <v>11</v>
      </c>
      <c r="M24" s="22">
        <f>IF(OR('Men''s Epée'!$A$3=1,'Men''s Epée'!$Y$3=TRUE),IF(OR(L24&gt;=49,ISNUMBER(L24)=FALSE),0,VLOOKUP(L24,PointTable,M$3,TRUE)),0)</f>
        <v>0</v>
      </c>
      <c r="N24" s="21">
        <v>12</v>
      </c>
      <c r="O24" s="22">
        <f>IF(OR('Men''s Epée'!$A$3=1,'Men''s Epée'!$Z$3=TRUE),IF(OR(N24&gt;=49,ISNUMBER(N24)=FALSE),0,VLOOKUP(N24,PointTable,O$3,TRUE)),0)</f>
        <v>520</v>
      </c>
      <c r="P24" s="21">
        <v>31</v>
      </c>
      <c r="Q24" s="22">
        <f>IF(OR('Men''s Epée'!$A$3=1,'Men''s Epée'!$AA$3=TRUE),IF(OR(P24&gt;=49,ISNUMBER(P24)=FALSE),0,VLOOKUP(P24,PointTable,Q$3,TRUE)),0)</f>
        <v>277</v>
      </c>
      <c r="R24" s="23"/>
      <c r="S24" s="23"/>
      <c r="T24" s="23"/>
      <c r="U24" s="24"/>
      <c r="W24" s="25">
        <f t="shared" si="6"/>
        <v>385</v>
      </c>
      <c r="X24" s="25">
        <f t="shared" si="2"/>
        <v>280</v>
      </c>
      <c r="Y24" s="25">
        <f t="shared" si="3"/>
        <v>0</v>
      </c>
      <c r="Z24" s="25">
        <f t="shared" si="4"/>
        <v>520</v>
      </c>
      <c r="AA24" s="25">
        <f t="shared" si="5"/>
        <v>277</v>
      </c>
      <c r="AB24" s="25">
        <f>IF(OR('Men''s Epée'!$A$3=1,R24&gt;0),ABS(R24),0)</f>
        <v>0</v>
      </c>
      <c r="AC24" s="25">
        <f>IF(OR('Men''s Epée'!$A$3=1,S24&gt;0),ABS(S24),0)</f>
        <v>0</v>
      </c>
      <c r="AD24" s="25">
        <f>IF(OR('Men''s Epée'!$A$3=1,T24&gt;0),ABS(T24),0)</f>
        <v>0</v>
      </c>
      <c r="AE24" s="25">
        <f>IF(OR('Men''s Epée'!$A$3=1,U24&gt;0),ABS(U24),0)</f>
        <v>0</v>
      </c>
      <c r="AG24" s="12">
        <f>IF('Men''s Epée'!$W$3=TRUE,I24,0)</f>
        <v>385</v>
      </c>
      <c r="AH24" s="12">
        <f>IF('Men''s Epée'!$X$3=TRUE,K24,0)</f>
        <v>280</v>
      </c>
      <c r="AI24" s="12">
        <f>IF('Men''s Epée'!$Y$3=TRUE,M24,0)</f>
        <v>0</v>
      </c>
      <c r="AJ24" s="12">
        <f>IF('Men''s Epée'!$Z$3=TRUE,O24,0)</f>
        <v>520</v>
      </c>
      <c r="AK24" s="12">
        <f>IF('Men''s Epée'!$AA$3=TRUE,Q24,0)</f>
        <v>277</v>
      </c>
      <c r="AL24" s="26">
        <f t="shared" si="7"/>
        <v>0</v>
      </c>
      <c r="AM24" s="26">
        <f t="shared" si="7"/>
        <v>0</v>
      </c>
      <c r="AN24" s="26">
        <f t="shared" si="7"/>
        <v>0</v>
      </c>
      <c r="AO24" s="26">
        <f t="shared" si="7"/>
        <v>0</v>
      </c>
      <c r="AP24" s="12">
        <f t="shared" si="8"/>
        <v>1185</v>
      </c>
    </row>
    <row r="25" spans="1:42" ht="13.5">
      <c r="A25" s="16" t="str">
        <f t="shared" si="0"/>
        <v>22</v>
      </c>
      <c r="B25" s="16" t="str">
        <f t="shared" si="1"/>
        <v># ^</v>
      </c>
      <c r="C25" s="17" t="s">
        <v>87</v>
      </c>
      <c r="D25" s="18">
        <v>81</v>
      </c>
      <c r="E25" s="19">
        <f>ROUND(F25+IF('Men''s Epée'!$A$3=1,G25,0)+LARGE($W25:$AE25,1)+LARGE($W25:$AE25,2)+LARGE($W25:$AE25,3),0)</f>
        <v>1118</v>
      </c>
      <c r="F25" s="20"/>
      <c r="G25" s="21"/>
      <c r="H25" s="21">
        <v>22</v>
      </c>
      <c r="I25" s="22">
        <f>IF(OR('Men''s Epée'!$A$3=1,'Men''s Epée'!$W$3=TRUE),IF(OR(H25&gt;=49,ISNUMBER(H25)=FALSE),0,VLOOKUP(H25,PointTable,I$3,TRUE)),0)</f>
        <v>390</v>
      </c>
      <c r="J25" s="21">
        <v>28</v>
      </c>
      <c r="K25" s="22">
        <f>IF(OR('Men''s Epée'!$A$3=1,'Men''s Epée'!$X$3=TRUE),IF(OR(J25&gt;=49,ISNUMBER(J25)=FALSE),0,VLOOKUP(J25,PointTable,K$3,TRUE)),0)</f>
        <v>300</v>
      </c>
      <c r="L25" s="21">
        <v>24</v>
      </c>
      <c r="M25" s="22">
        <f>IF(OR('Men''s Epée'!$A$3=1,'Men''s Epée'!$Y$3=TRUE),IF(OR(L25&gt;=49,ISNUMBER(L25)=FALSE),0,VLOOKUP(L25,PointTable,M$3,TRUE)),0)</f>
        <v>380</v>
      </c>
      <c r="N25" s="21">
        <v>25</v>
      </c>
      <c r="O25" s="22">
        <f>IF(OR('Men''s Epée'!$A$3=1,'Men''s Epée'!$Z$3=TRUE),IF(OR(N25&gt;=49,ISNUMBER(N25)=FALSE),0,VLOOKUP(N25,PointTable,O$3,TRUE)),0)</f>
        <v>310</v>
      </c>
      <c r="P25" s="21">
        <v>18</v>
      </c>
      <c r="Q25" s="22">
        <f>IF(OR('Men''s Epée'!$A$3=1,'Men''s Epée'!$AA$3=TRUE),IF(OR(P25&gt;=49,ISNUMBER(P25)=FALSE),0,VLOOKUP(P25,PointTable,Q$3,TRUE)),0)</f>
        <v>348</v>
      </c>
      <c r="R25" s="23"/>
      <c r="S25" s="23"/>
      <c r="T25" s="23"/>
      <c r="U25" s="24"/>
      <c r="W25" s="25">
        <f t="shared" si="6"/>
        <v>390</v>
      </c>
      <c r="X25" s="25">
        <f t="shared" si="2"/>
        <v>300</v>
      </c>
      <c r="Y25" s="25">
        <f t="shared" si="3"/>
        <v>380</v>
      </c>
      <c r="Z25" s="25">
        <f t="shared" si="4"/>
        <v>310</v>
      </c>
      <c r="AA25" s="25">
        <f t="shared" si="5"/>
        <v>348</v>
      </c>
      <c r="AB25" s="25">
        <f>IF(OR('Men''s Epée'!$A$3=1,R25&gt;0),ABS(R25),0)</f>
        <v>0</v>
      </c>
      <c r="AC25" s="25">
        <f>IF(OR('Men''s Epée'!$A$3=1,S25&gt;0),ABS(S25),0)</f>
        <v>0</v>
      </c>
      <c r="AD25" s="25">
        <f>IF(OR('Men''s Epée'!$A$3=1,T25&gt;0),ABS(T25),0)</f>
        <v>0</v>
      </c>
      <c r="AE25" s="25">
        <f>IF(OR('Men''s Epée'!$A$3=1,U25&gt;0),ABS(U25),0)</f>
        <v>0</v>
      </c>
      <c r="AG25" s="12">
        <f>IF('Men''s Epée'!$W$3=TRUE,I25,0)</f>
        <v>390</v>
      </c>
      <c r="AH25" s="12">
        <f>IF('Men''s Epée'!$X$3=TRUE,K25,0)</f>
        <v>300</v>
      </c>
      <c r="AI25" s="12">
        <f>IF('Men''s Epée'!$Y$3=TRUE,M25,0)</f>
        <v>380</v>
      </c>
      <c r="AJ25" s="12">
        <f>IF('Men''s Epée'!$Z$3=TRUE,O25,0)</f>
        <v>310</v>
      </c>
      <c r="AK25" s="12">
        <f>IF('Men''s Epée'!$AA$3=TRUE,Q25,0)</f>
        <v>348</v>
      </c>
      <c r="AL25" s="26">
        <f t="shared" si="7"/>
        <v>0</v>
      </c>
      <c r="AM25" s="26">
        <f t="shared" si="7"/>
        <v>0</v>
      </c>
      <c r="AN25" s="26">
        <f t="shared" si="7"/>
        <v>0</v>
      </c>
      <c r="AO25" s="26">
        <f t="shared" si="7"/>
        <v>0</v>
      </c>
      <c r="AP25" s="12">
        <f t="shared" si="8"/>
        <v>1118</v>
      </c>
    </row>
    <row r="26" spans="1:42" ht="13.5">
      <c r="A26" s="16" t="str">
        <f t="shared" si="0"/>
        <v>23</v>
      </c>
      <c r="B26" s="16" t="str">
        <f t="shared" si="1"/>
        <v># ^</v>
      </c>
      <c r="C26" s="17" t="s">
        <v>26</v>
      </c>
      <c r="D26" s="18">
        <v>81</v>
      </c>
      <c r="E26" s="19">
        <f>ROUND(F26+IF('Men''s Epée'!$A$3=1,G26,0)+LARGE($W26:$AE26,1)+LARGE($W26:$AE26,2)+LARGE($W26:$AE26,3),0)</f>
        <v>1040</v>
      </c>
      <c r="F26" s="20"/>
      <c r="G26" s="21"/>
      <c r="H26" s="21">
        <v>34</v>
      </c>
      <c r="I26" s="22">
        <f>IF(OR('Men''s Epée'!$A$3=1,'Men''s Epée'!$W$3=TRUE),IF(OR(H26&gt;=49,ISNUMBER(H26)=FALSE),0,VLOOKUP(H26,PointTable,I$3,TRUE)),0)</f>
        <v>270</v>
      </c>
      <c r="J26" s="21">
        <v>23</v>
      </c>
      <c r="K26" s="22">
        <f>IF(OR('Men''s Epée'!$A$3=1,'Men''s Epée'!$X$3=TRUE),IF(OR(J26&gt;=49,ISNUMBER(J26)=FALSE),0,VLOOKUP(J26,PointTable,K$3,TRUE)),0)</f>
        <v>385</v>
      </c>
      <c r="L26" s="21">
        <v>23</v>
      </c>
      <c r="M26" s="22">
        <f>IF(OR('Men''s Epée'!$A$3=1,'Men''s Epée'!$Y$3=TRUE),IF(OR(L26&gt;=49,ISNUMBER(L26)=FALSE),0,VLOOKUP(L26,PointTable,M$3,TRUE)),0)</f>
        <v>385</v>
      </c>
      <c r="N26" s="21" t="s">
        <v>11</v>
      </c>
      <c r="O26" s="22">
        <f>IF(OR('Men''s Epée'!$A$3=1,'Men''s Epée'!$Z$3=TRUE),IF(OR(N26&gt;=49,ISNUMBER(N26)=FALSE),0,VLOOKUP(N26,PointTable,O$3,TRUE)),0)</f>
        <v>0</v>
      </c>
      <c r="P26" s="21" t="s">
        <v>11</v>
      </c>
      <c r="Q26" s="22">
        <f>IF(OR('Men''s Epée'!$A$3=1,'Men''s Epée'!$AA$3=TRUE),IF(OR(P26&gt;=49,ISNUMBER(P26)=FALSE),0,VLOOKUP(P26,PointTable,Q$3,TRUE)),0)</f>
        <v>0</v>
      </c>
      <c r="R26" s="23"/>
      <c r="S26" s="23"/>
      <c r="T26" s="23"/>
      <c r="U26" s="24"/>
      <c r="W26" s="25">
        <f t="shared" si="6"/>
        <v>270</v>
      </c>
      <c r="X26" s="25">
        <f t="shared" si="2"/>
        <v>385</v>
      </c>
      <c r="Y26" s="25">
        <f t="shared" si="3"/>
        <v>385</v>
      </c>
      <c r="Z26" s="25">
        <f t="shared" si="4"/>
        <v>0</v>
      </c>
      <c r="AA26" s="25">
        <f t="shared" si="5"/>
        <v>0</v>
      </c>
      <c r="AB26" s="25">
        <f>IF(OR('Men''s Epée'!$A$3=1,R26&gt;0),ABS(R26),0)</f>
        <v>0</v>
      </c>
      <c r="AC26" s="25">
        <f>IF(OR('Men''s Epée'!$A$3=1,S26&gt;0),ABS(S26),0)</f>
        <v>0</v>
      </c>
      <c r="AD26" s="25">
        <f>IF(OR('Men''s Epée'!$A$3=1,T26&gt;0),ABS(T26),0)</f>
        <v>0</v>
      </c>
      <c r="AE26" s="25">
        <f>IF(OR('Men''s Epée'!$A$3=1,U26&gt;0),ABS(U26),0)</f>
        <v>0</v>
      </c>
      <c r="AG26" s="12">
        <f>IF('Men''s Epée'!$W$3=TRUE,I26,0)</f>
        <v>270</v>
      </c>
      <c r="AH26" s="12">
        <f>IF('Men''s Epée'!$X$3=TRUE,K26,0)</f>
        <v>385</v>
      </c>
      <c r="AI26" s="12">
        <f>IF('Men''s Epée'!$Y$3=TRUE,M26,0)</f>
        <v>385</v>
      </c>
      <c r="AJ26" s="12">
        <f>IF('Men''s Epée'!$Z$3=TRUE,O26,0)</f>
        <v>0</v>
      </c>
      <c r="AK26" s="12">
        <f>IF('Men''s Epée'!$AA$3=TRUE,Q26,0)</f>
        <v>0</v>
      </c>
      <c r="AL26" s="26">
        <f t="shared" si="7"/>
        <v>0</v>
      </c>
      <c r="AM26" s="26">
        <f t="shared" si="7"/>
        <v>0</v>
      </c>
      <c r="AN26" s="26">
        <f t="shared" si="7"/>
        <v>0</v>
      </c>
      <c r="AO26" s="26">
        <f t="shared" si="7"/>
        <v>0</v>
      </c>
      <c r="AP26" s="12">
        <f t="shared" si="8"/>
        <v>1040</v>
      </c>
    </row>
    <row r="27" spans="1:42" ht="13.5">
      <c r="A27" s="16" t="str">
        <f t="shared" si="0"/>
        <v>24</v>
      </c>
      <c r="B27" s="16">
        <f t="shared" si="1"/>
      </c>
      <c r="C27" s="17" t="s">
        <v>92</v>
      </c>
      <c r="D27" s="18">
        <v>69</v>
      </c>
      <c r="E27" s="19">
        <f>ROUND(F27+IF('Men''s Epée'!$A$3=1,G27,0)+LARGE($W27:$AE27,1)+LARGE($W27:$AE27,2)+LARGE($W27:$AE27,3),0)</f>
        <v>1000</v>
      </c>
      <c r="F27" s="20"/>
      <c r="G27" s="21"/>
      <c r="H27" s="21" t="s">
        <v>11</v>
      </c>
      <c r="I27" s="22">
        <f>IF(OR('Men''s Epée'!$A$3=1,'Men''s Epée'!$W$3=TRUE),IF(OR(H27&gt;=49,ISNUMBER(H27)=FALSE),0,VLOOKUP(H27,PointTable,I$3,TRUE)),0)</f>
        <v>0</v>
      </c>
      <c r="J27" s="21" t="s">
        <v>11</v>
      </c>
      <c r="K27" s="22">
        <f>IF(OR('Men''s Epée'!$A$3=1,'Men''s Epée'!$X$3=TRUE),IF(OR(J27&gt;=49,ISNUMBER(J27)=FALSE),0,VLOOKUP(J27,PointTable,K$3,TRUE)),0)</f>
        <v>0</v>
      </c>
      <c r="L27" s="21">
        <v>45</v>
      </c>
      <c r="M27" s="22">
        <f>IF(OR('Men''s Epée'!$A$3=1,'Men''s Epée'!$Y$3=TRUE),IF(OR(L27&gt;=49,ISNUMBER(L27)=FALSE),0,VLOOKUP(L27,PointTable,M$3,TRUE)),0)</f>
        <v>215</v>
      </c>
      <c r="N27" s="21">
        <v>16</v>
      </c>
      <c r="O27" s="22">
        <f>IF(OR('Men''s Epée'!$A$3=1,'Men''s Epée'!$Z$3=TRUE),IF(OR(N27&gt;=49,ISNUMBER(N27)=FALSE),0,VLOOKUP(N27,PointTable,O$3,TRUE)),0)</f>
        <v>500</v>
      </c>
      <c r="P27" s="21">
        <v>27</v>
      </c>
      <c r="Q27" s="22">
        <f>IF(OR('Men''s Epée'!$A$3=1,'Men''s Epée'!$AA$3=TRUE),IF(OR(P27&gt;=49,ISNUMBER(P27)=FALSE),0,VLOOKUP(P27,PointTable,Q$3,TRUE)),0)</f>
        <v>285</v>
      </c>
      <c r="R27" s="23"/>
      <c r="S27" s="23"/>
      <c r="T27" s="23"/>
      <c r="U27" s="24"/>
      <c r="W27" s="25">
        <f t="shared" si="6"/>
        <v>0</v>
      </c>
      <c r="X27" s="25">
        <f t="shared" si="2"/>
        <v>0</v>
      </c>
      <c r="Y27" s="25">
        <f t="shared" si="3"/>
        <v>215</v>
      </c>
      <c r="Z27" s="25">
        <f t="shared" si="4"/>
        <v>500</v>
      </c>
      <c r="AA27" s="25">
        <f t="shared" si="5"/>
        <v>285</v>
      </c>
      <c r="AB27" s="25">
        <f>IF(OR('Men''s Epée'!$A$3=1,R27&gt;0),ABS(R27),0)</f>
        <v>0</v>
      </c>
      <c r="AC27" s="25">
        <f>IF(OR('Men''s Epée'!$A$3=1,S27&gt;0),ABS(S27),0)</f>
        <v>0</v>
      </c>
      <c r="AD27" s="25">
        <f>IF(OR('Men''s Epée'!$A$3=1,T27&gt;0),ABS(T27),0)</f>
        <v>0</v>
      </c>
      <c r="AE27" s="25">
        <f>IF(OR('Men''s Epée'!$A$3=1,U27&gt;0),ABS(U27),0)</f>
        <v>0</v>
      </c>
      <c r="AG27" s="12">
        <f>IF('Men''s Epée'!$W$3=TRUE,I27,0)</f>
        <v>0</v>
      </c>
      <c r="AH27" s="12">
        <f>IF('Men''s Epée'!$X$3=TRUE,K27,0)</f>
        <v>0</v>
      </c>
      <c r="AI27" s="12">
        <f>IF('Men''s Epée'!$Y$3=TRUE,M27,0)</f>
        <v>215</v>
      </c>
      <c r="AJ27" s="12">
        <f>IF('Men''s Epée'!$Z$3=TRUE,O27,0)</f>
        <v>500</v>
      </c>
      <c r="AK27" s="12">
        <f>IF('Men''s Epée'!$AA$3=TRUE,Q27,0)</f>
        <v>285</v>
      </c>
      <c r="AL27" s="26">
        <f t="shared" si="7"/>
        <v>0</v>
      </c>
      <c r="AM27" s="26">
        <f t="shared" si="7"/>
        <v>0</v>
      </c>
      <c r="AN27" s="26">
        <f t="shared" si="7"/>
        <v>0</v>
      </c>
      <c r="AO27" s="26">
        <f t="shared" si="7"/>
        <v>0</v>
      </c>
      <c r="AP27" s="12">
        <f t="shared" si="8"/>
        <v>1000</v>
      </c>
    </row>
    <row r="28" spans="1:42" ht="13.5">
      <c r="A28" s="16" t="str">
        <f t="shared" si="0"/>
        <v>25</v>
      </c>
      <c r="B28" s="16" t="str">
        <f t="shared" si="1"/>
        <v>^</v>
      </c>
      <c r="C28" s="17" t="s">
        <v>397</v>
      </c>
      <c r="D28" s="18">
        <v>72</v>
      </c>
      <c r="E28" s="19">
        <f>ROUND(F28+IF('Men''s Epée'!$A$3=1,G28,0)+LARGE($W28:$AE28,1)+LARGE($W28:$AE28,2)+LARGE($W28:$AE28,3),0)</f>
        <v>932</v>
      </c>
      <c r="F28" s="20"/>
      <c r="G28" s="21"/>
      <c r="H28" s="21" t="s">
        <v>11</v>
      </c>
      <c r="I28" s="22">
        <f>IF(OR('Men''s Epée'!$A$3=1,'Men''s Epée'!$W$3=TRUE),IF(OR(H28&gt;=49,ISNUMBER(H28)=FALSE),0,VLOOKUP(H28,PointTable,I$3,TRUE)),0)</f>
        <v>0</v>
      </c>
      <c r="J28" s="21" t="s">
        <v>11</v>
      </c>
      <c r="K28" s="22">
        <f>IF(OR('Men''s Epée'!$A$3=1,'Men''s Epée'!$X$3=TRUE),IF(OR(J28&gt;=49,ISNUMBER(J28)=FALSE),0,VLOOKUP(J28,PointTable,K$3,TRUE)),0)</f>
        <v>0</v>
      </c>
      <c r="L28" s="21">
        <v>36</v>
      </c>
      <c r="M28" s="22">
        <f>IF(OR('Men''s Epée'!$A$3=1,'Men''s Epée'!$Y$3=TRUE),IF(OR(L28&gt;=49,ISNUMBER(L28)=FALSE),0,VLOOKUP(L28,PointTable,M$3,TRUE)),0)</f>
        <v>260</v>
      </c>
      <c r="N28" s="21">
        <v>21</v>
      </c>
      <c r="O28" s="22">
        <f>IF(OR('Men''s Epée'!$A$3=1,'Men''s Epée'!$Z$3=TRUE),IF(OR(N28&gt;=49,ISNUMBER(N28)=FALSE),0,VLOOKUP(N28,PointTable,O$3,TRUE)),0)</f>
        <v>330</v>
      </c>
      <c r="P28" s="21">
        <v>21</v>
      </c>
      <c r="Q28" s="22">
        <f>IF(OR('Men''s Epée'!$A$3=1,'Men''s Epée'!$AA$3=TRUE),IF(OR(P28&gt;=49,ISNUMBER(P28)=FALSE),0,VLOOKUP(P28,PointTable,Q$3,TRUE)),0)</f>
        <v>342</v>
      </c>
      <c r="R28" s="23"/>
      <c r="S28" s="23"/>
      <c r="T28" s="23"/>
      <c r="U28" s="24"/>
      <c r="W28" s="25">
        <f t="shared" si="6"/>
        <v>0</v>
      </c>
      <c r="X28" s="25">
        <f t="shared" si="2"/>
        <v>0</v>
      </c>
      <c r="Y28" s="25">
        <f t="shared" si="3"/>
        <v>260</v>
      </c>
      <c r="Z28" s="25">
        <f t="shared" si="4"/>
        <v>330</v>
      </c>
      <c r="AA28" s="25">
        <f t="shared" si="5"/>
        <v>342</v>
      </c>
      <c r="AB28" s="25">
        <f>IF(OR('Men''s Epée'!$A$3=1,R28&gt;0),ABS(R28),0)</f>
        <v>0</v>
      </c>
      <c r="AC28" s="25">
        <f>IF(OR('Men''s Epée'!$A$3=1,S28&gt;0),ABS(S28),0)</f>
        <v>0</v>
      </c>
      <c r="AD28" s="25">
        <f>IF(OR('Men''s Epée'!$A$3=1,T28&gt;0),ABS(T28),0)</f>
        <v>0</v>
      </c>
      <c r="AE28" s="25">
        <f>IF(OR('Men''s Epée'!$A$3=1,U28&gt;0),ABS(U28),0)</f>
        <v>0</v>
      </c>
      <c r="AG28" s="12">
        <f>IF('Men''s Epée'!$W$3=TRUE,I28,0)</f>
        <v>0</v>
      </c>
      <c r="AH28" s="12">
        <f>IF('Men''s Epée'!$X$3=TRUE,K28,0)</f>
        <v>0</v>
      </c>
      <c r="AI28" s="12">
        <f>IF('Men''s Epée'!$Y$3=TRUE,M28,0)</f>
        <v>260</v>
      </c>
      <c r="AJ28" s="12">
        <f>IF('Men''s Epée'!$Z$3=TRUE,O28,0)</f>
        <v>330</v>
      </c>
      <c r="AK28" s="12">
        <f>IF('Men''s Epée'!$AA$3=TRUE,Q28,0)</f>
        <v>342</v>
      </c>
      <c r="AL28" s="26">
        <f t="shared" si="7"/>
        <v>0</v>
      </c>
      <c r="AM28" s="26">
        <f t="shared" si="7"/>
        <v>0</v>
      </c>
      <c r="AN28" s="26">
        <f t="shared" si="7"/>
        <v>0</v>
      </c>
      <c r="AO28" s="26">
        <f t="shared" si="7"/>
        <v>0</v>
      </c>
      <c r="AP28" s="12">
        <f t="shared" si="8"/>
        <v>932</v>
      </c>
    </row>
    <row r="29" spans="1:42" ht="13.5">
      <c r="A29" s="16" t="str">
        <f t="shared" si="0"/>
        <v>26</v>
      </c>
      <c r="B29" s="16">
        <f t="shared" si="1"/>
      </c>
      <c r="C29" s="17" t="s">
        <v>316</v>
      </c>
      <c r="D29" s="18">
        <v>59</v>
      </c>
      <c r="E29" s="19">
        <f>ROUND(F29+IF('Men''s Epée'!$A$3=1,G29,0)+LARGE($W29:$AE29,1)+LARGE($W29:$AE29,2)+LARGE($W29:$AE29,3),0)</f>
        <v>929</v>
      </c>
      <c r="F29" s="20"/>
      <c r="G29" s="21"/>
      <c r="H29" s="21" t="s">
        <v>11</v>
      </c>
      <c r="I29" s="22">
        <f>IF(OR('Men''s Epée'!$A$3=1,'Men''s Epée'!$W$3=TRUE),IF(OR(H29&gt;=49,ISNUMBER(H29)=FALSE),0,VLOOKUP(H29,PointTable,I$3,TRUE)),0)</f>
        <v>0</v>
      </c>
      <c r="J29" s="21">
        <v>20</v>
      </c>
      <c r="K29" s="22">
        <f>IF(OR('Men''s Epée'!$A$3=1,'Men''s Epée'!$X$3=TRUE),IF(OR(J29&gt;=49,ISNUMBER(J29)=FALSE),0,VLOOKUP(J29,PointTable,K$3,TRUE)),0)</f>
        <v>400</v>
      </c>
      <c r="L29" s="21">
        <v>38</v>
      </c>
      <c r="M29" s="22">
        <f>IF(OR('Men''s Epée'!$A$3=1,'Men''s Epée'!$Y$3=TRUE),IF(OR(L29&gt;=49,ISNUMBER(L29)=FALSE),0,VLOOKUP(L29,PointTable,M$3,TRUE)),0)</f>
        <v>250</v>
      </c>
      <c r="N29" s="21" t="s">
        <v>11</v>
      </c>
      <c r="O29" s="22">
        <f>IF(OR('Men''s Epée'!$A$3=1,'Men''s Epée'!$Z$3=TRUE),IF(OR(N29&gt;=49,ISNUMBER(N29)=FALSE),0,VLOOKUP(N29,PointTable,O$3,TRUE)),0)</f>
        <v>0</v>
      </c>
      <c r="P29" s="21">
        <v>30</v>
      </c>
      <c r="Q29" s="22">
        <f>IF(OR('Men''s Epée'!$A$3=1,'Men''s Epée'!$AA$3=TRUE),IF(OR(P29&gt;=49,ISNUMBER(P29)=FALSE),0,VLOOKUP(P29,PointTable,Q$3,TRUE)),0)</f>
        <v>279</v>
      </c>
      <c r="R29" s="23"/>
      <c r="S29" s="23"/>
      <c r="T29" s="23"/>
      <c r="U29" s="24"/>
      <c r="W29" s="25">
        <f t="shared" si="6"/>
        <v>0</v>
      </c>
      <c r="X29" s="25">
        <f t="shared" si="2"/>
        <v>400</v>
      </c>
      <c r="Y29" s="25">
        <f t="shared" si="3"/>
        <v>250</v>
      </c>
      <c r="Z29" s="25">
        <f t="shared" si="4"/>
        <v>0</v>
      </c>
      <c r="AA29" s="25">
        <f t="shared" si="5"/>
        <v>279</v>
      </c>
      <c r="AB29" s="25">
        <f>IF(OR('Men''s Epée'!$A$3=1,R29&gt;0),ABS(R29),0)</f>
        <v>0</v>
      </c>
      <c r="AC29" s="25">
        <f>IF(OR('Men''s Epée'!$A$3=1,S29&gt;0),ABS(S29),0)</f>
        <v>0</v>
      </c>
      <c r="AD29" s="25">
        <f>IF(OR('Men''s Epée'!$A$3=1,T29&gt;0),ABS(T29),0)</f>
        <v>0</v>
      </c>
      <c r="AE29" s="25">
        <f>IF(OR('Men''s Epée'!$A$3=1,U29&gt;0),ABS(U29),0)</f>
        <v>0</v>
      </c>
      <c r="AG29" s="12">
        <f>IF('Men''s Epée'!$W$3=TRUE,I29,0)</f>
        <v>0</v>
      </c>
      <c r="AH29" s="12">
        <f>IF('Men''s Epée'!$X$3=TRUE,K29,0)</f>
        <v>400</v>
      </c>
      <c r="AI29" s="12">
        <f>IF('Men''s Epée'!$Y$3=TRUE,M29,0)</f>
        <v>250</v>
      </c>
      <c r="AJ29" s="12">
        <f>IF('Men''s Epée'!$Z$3=TRUE,O29,0)</f>
        <v>0</v>
      </c>
      <c r="AK29" s="12">
        <f>IF('Men''s Epée'!$AA$3=TRUE,Q29,0)</f>
        <v>279</v>
      </c>
      <c r="AL29" s="26">
        <f t="shared" si="7"/>
        <v>0</v>
      </c>
      <c r="AM29" s="26">
        <f t="shared" si="7"/>
        <v>0</v>
      </c>
      <c r="AN29" s="26">
        <f t="shared" si="7"/>
        <v>0</v>
      </c>
      <c r="AO29" s="26">
        <f t="shared" si="7"/>
        <v>0</v>
      </c>
      <c r="AP29" s="12">
        <f t="shared" si="8"/>
        <v>929</v>
      </c>
    </row>
    <row r="30" spans="1:42" ht="13.5">
      <c r="A30" s="16" t="str">
        <f t="shared" si="0"/>
        <v>27</v>
      </c>
      <c r="B30" s="16" t="str">
        <f t="shared" si="1"/>
        <v># ^</v>
      </c>
      <c r="C30" s="17" t="s">
        <v>36</v>
      </c>
      <c r="D30" s="18">
        <v>81</v>
      </c>
      <c r="E30" s="19">
        <f>ROUND(F30+IF('Men''s Epée'!$A$3=1,G30,0)+LARGE($W30:$AE30,1)+LARGE($W30:$AE30,2)+LARGE($W30:$AE30,3),0)</f>
        <v>895</v>
      </c>
      <c r="F30" s="20"/>
      <c r="G30" s="21"/>
      <c r="H30" s="21">
        <v>33</v>
      </c>
      <c r="I30" s="22">
        <f>IF(OR('Men''s Epée'!$A$3=1,'Men''s Epée'!$W$3=TRUE),IF(OR(H30&gt;=49,ISNUMBER(H30)=FALSE),0,VLOOKUP(H30,PointTable,I$3,TRUE)),0)</f>
        <v>275</v>
      </c>
      <c r="J30" s="21">
        <v>45</v>
      </c>
      <c r="K30" s="22">
        <f>IF(OR('Men''s Epée'!$A$3=1,'Men''s Epée'!$X$3=TRUE),IF(OR(J30&gt;=49,ISNUMBER(J30)=FALSE),0,VLOOKUP(J30,PointTable,K$3,TRUE)),0)</f>
        <v>215</v>
      </c>
      <c r="L30" s="21">
        <v>19</v>
      </c>
      <c r="M30" s="22">
        <f>IF(OR('Men''s Epée'!$A$3=1,'Men''s Epée'!$Y$3=TRUE),IF(OR(L30&gt;=49,ISNUMBER(L30)=FALSE),0,VLOOKUP(L30,PointTable,M$3,TRUE)),0)</f>
        <v>405</v>
      </c>
      <c r="N30" s="21" t="s">
        <v>11</v>
      </c>
      <c r="O30" s="22">
        <f>IF(OR('Men''s Epée'!$A$3=1,'Men''s Epée'!$Z$3=TRUE),IF(OR(N30&gt;=49,ISNUMBER(N30)=FALSE),0,VLOOKUP(N30,PointTable,O$3,TRUE)),0)</f>
        <v>0</v>
      </c>
      <c r="P30" s="21" t="s">
        <v>11</v>
      </c>
      <c r="Q30" s="22">
        <f>IF(OR('Men''s Epée'!$A$3=1,'Men''s Epée'!$AA$3=TRUE),IF(OR(P30&gt;=49,ISNUMBER(P30)=FALSE),0,VLOOKUP(P30,PointTable,Q$3,TRUE)),0)</f>
        <v>0</v>
      </c>
      <c r="R30" s="23"/>
      <c r="S30" s="23"/>
      <c r="T30" s="23"/>
      <c r="U30" s="24"/>
      <c r="W30" s="25">
        <f t="shared" si="6"/>
        <v>275</v>
      </c>
      <c r="X30" s="25">
        <f t="shared" si="2"/>
        <v>215</v>
      </c>
      <c r="Y30" s="25">
        <f t="shared" si="3"/>
        <v>405</v>
      </c>
      <c r="Z30" s="25">
        <f t="shared" si="4"/>
        <v>0</v>
      </c>
      <c r="AA30" s="25">
        <f t="shared" si="5"/>
        <v>0</v>
      </c>
      <c r="AB30" s="25">
        <f>IF(OR('Men''s Epée'!$A$3=1,R30&gt;0),ABS(R30),0)</f>
        <v>0</v>
      </c>
      <c r="AC30" s="25">
        <f>IF(OR('Men''s Epée'!$A$3=1,S30&gt;0),ABS(S30),0)</f>
        <v>0</v>
      </c>
      <c r="AD30" s="25">
        <f>IF(OR('Men''s Epée'!$A$3=1,T30&gt;0),ABS(T30),0)</f>
        <v>0</v>
      </c>
      <c r="AE30" s="25">
        <f>IF(OR('Men''s Epée'!$A$3=1,U30&gt;0),ABS(U30),0)</f>
        <v>0</v>
      </c>
      <c r="AG30" s="12">
        <f>IF('Men''s Epée'!$W$3=TRUE,I30,0)</f>
        <v>275</v>
      </c>
      <c r="AH30" s="12">
        <f>IF('Men''s Epée'!$X$3=TRUE,K30,0)</f>
        <v>215</v>
      </c>
      <c r="AI30" s="12">
        <f>IF('Men''s Epée'!$Y$3=TRUE,M30,0)</f>
        <v>405</v>
      </c>
      <c r="AJ30" s="12">
        <f>IF('Men''s Epée'!$Z$3=TRUE,O30,0)</f>
        <v>0</v>
      </c>
      <c r="AK30" s="12">
        <f>IF('Men''s Epée'!$AA$3=TRUE,Q30,0)</f>
        <v>0</v>
      </c>
      <c r="AL30" s="26">
        <f t="shared" si="7"/>
        <v>0</v>
      </c>
      <c r="AM30" s="26">
        <f t="shared" si="7"/>
        <v>0</v>
      </c>
      <c r="AN30" s="26">
        <f t="shared" si="7"/>
        <v>0</v>
      </c>
      <c r="AO30" s="26">
        <f t="shared" si="7"/>
        <v>0</v>
      </c>
      <c r="AP30" s="12">
        <f t="shared" si="8"/>
        <v>895</v>
      </c>
    </row>
    <row r="31" spans="1:42" ht="13.5">
      <c r="A31" s="16" t="str">
        <f t="shared" si="0"/>
        <v>28</v>
      </c>
      <c r="B31" s="16" t="str">
        <f t="shared" si="1"/>
        <v>^</v>
      </c>
      <c r="C31" s="17" t="s">
        <v>81</v>
      </c>
      <c r="D31" s="18">
        <v>76</v>
      </c>
      <c r="E31" s="19">
        <f>ROUND(F31+IF('Men''s Epée'!$A$3=1,G31,0)+LARGE($W31:$AE31,1)+LARGE($W31:$AE31,2)+LARGE($W31:$AE31,3),0)</f>
        <v>890</v>
      </c>
      <c r="F31" s="20"/>
      <c r="G31" s="21"/>
      <c r="H31" s="21">
        <v>26</v>
      </c>
      <c r="I31" s="22">
        <f>IF(OR('Men''s Epée'!$A$3=1,'Men''s Epée'!$W$3=TRUE),IF(OR(H31&gt;=49,ISNUMBER(H31)=FALSE),0,VLOOKUP(H31,PointTable,I$3,TRUE)),0)</f>
        <v>310</v>
      </c>
      <c r="J31" s="21">
        <v>29</v>
      </c>
      <c r="K31" s="22">
        <f>IF(OR('Men''s Epée'!$A$3=1,'Men''s Epée'!$X$3=TRUE),IF(OR(J31&gt;=49,ISNUMBER(J31)=FALSE),0,VLOOKUP(J31,PointTable,K$3,TRUE)),0)</f>
        <v>295</v>
      </c>
      <c r="L31" s="21" t="s">
        <v>11</v>
      </c>
      <c r="M31" s="22">
        <f>IF(OR('Men''s Epée'!$A$3=1,'Men''s Epée'!$Y$3=TRUE),IF(OR(L31&gt;=49,ISNUMBER(L31)=FALSE),0,VLOOKUP(L31,PointTable,M$3,TRUE)),0)</f>
        <v>0</v>
      </c>
      <c r="N31" s="21">
        <v>30</v>
      </c>
      <c r="O31" s="22">
        <f>IF(OR('Men''s Epée'!$A$3=1,'Men''s Epée'!$Z$3=TRUE),IF(OR(N31&gt;=49,ISNUMBER(N31)=FALSE),0,VLOOKUP(N31,PointTable,O$3,TRUE)),0)</f>
        <v>285</v>
      </c>
      <c r="P31" s="21" t="s">
        <v>11</v>
      </c>
      <c r="Q31" s="22">
        <f>IF(OR('Men''s Epée'!$A$3=1,'Men''s Epée'!$AA$3=TRUE),IF(OR(P31&gt;=49,ISNUMBER(P31)=FALSE),0,VLOOKUP(P31,PointTable,Q$3,TRUE)),0)</f>
        <v>0</v>
      </c>
      <c r="R31" s="23"/>
      <c r="S31" s="23"/>
      <c r="T31" s="23"/>
      <c r="U31" s="24"/>
      <c r="W31" s="25">
        <f t="shared" si="6"/>
        <v>310</v>
      </c>
      <c r="X31" s="25">
        <f t="shared" si="2"/>
        <v>295</v>
      </c>
      <c r="Y31" s="25">
        <f t="shared" si="3"/>
        <v>0</v>
      </c>
      <c r="Z31" s="25">
        <f t="shared" si="4"/>
        <v>285</v>
      </c>
      <c r="AA31" s="25">
        <f t="shared" si="5"/>
        <v>0</v>
      </c>
      <c r="AB31" s="25">
        <f>IF(OR('Men''s Epée'!$A$3=1,R31&gt;0),ABS(R31),0)</f>
        <v>0</v>
      </c>
      <c r="AC31" s="25">
        <f>IF(OR('Men''s Epée'!$A$3=1,S31&gt;0),ABS(S31),0)</f>
        <v>0</v>
      </c>
      <c r="AD31" s="25">
        <f>IF(OR('Men''s Epée'!$A$3=1,T31&gt;0),ABS(T31),0)</f>
        <v>0</v>
      </c>
      <c r="AE31" s="25">
        <f>IF(OR('Men''s Epée'!$A$3=1,U31&gt;0),ABS(U31),0)</f>
        <v>0</v>
      </c>
      <c r="AG31" s="12">
        <f>IF('Men''s Epée'!$W$3=TRUE,I31,0)</f>
        <v>310</v>
      </c>
      <c r="AH31" s="12">
        <f>IF('Men''s Epée'!$X$3=TRUE,K31,0)</f>
        <v>295</v>
      </c>
      <c r="AI31" s="12">
        <f>IF('Men''s Epée'!$Y$3=TRUE,M31,0)</f>
        <v>0</v>
      </c>
      <c r="AJ31" s="12">
        <f>IF('Men''s Epée'!$Z$3=TRUE,O31,0)</f>
        <v>285</v>
      </c>
      <c r="AK31" s="12">
        <f>IF('Men''s Epée'!$AA$3=TRUE,Q31,0)</f>
        <v>0</v>
      </c>
      <c r="AL31" s="26">
        <f t="shared" si="7"/>
        <v>0</v>
      </c>
      <c r="AM31" s="26">
        <f t="shared" si="7"/>
        <v>0</v>
      </c>
      <c r="AN31" s="26">
        <f t="shared" si="7"/>
        <v>0</v>
      </c>
      <c r="AO31" s="26">
        <f t="shared" si="7"/>
        <v>0</v>
      </c>
      <c r="AP31" s="12">
        <f t="shared" si="8"/>
        <v>890</v>
      </c>
    </row>
    <row r="32" spans="1:42" ht="13.5">
      <c r="A32" s="16" t="str">
        <f t="shared" si="0"/>
        <v>29</v>
      </c>
      <c r="B32" s="16" t="str">
        <f t="shared" si="1"/>
        <v>^</v>
      </c>
      <c r="C32" s="17" t="s">
        <v>82</v>
      </c>
      <c r="D32" s="18">
        <v>73</v>
      </c>
      <c r="E32" s="19">
        <f>ROUND(F32+IF('Men''s Epée'!$A$3=1,G32,0)+LARGE($W32:$AE32,1)+LARGE($W32:$AE32,2)+LARGE($W32:$AE32,3),0)</f>
        <v>853</v>
      </c>
      <c r="F32" s="20"/>
      <c r="G32" s="21"/>
      <c r="H32" s="21">
        <v>31.5</v>
      </c>
      <c r="I32" s="22">
        <f>IF(OR('Men''s Epée'!$A$3=1,'Men''s Epée'!$W$3=TRUE),IF(OR(H32&gt;=49,ISNUMBER(H32)=FALSE),0,VLOOKUP(H32,PointTable,I$3,TRUE)),0)</f>
        <v>282.5</v>
      </c>
      <c r="J32" s="21">
        <v>25</v>
      </c>
      <c r="K32" s="22">
        <f>IF(OR('Men''s Epée'!$A$3=1,'Men''s Epée'!$X$3=TRUE),IF(OR(J32&gt;=49,ISNUMBER(J32)=FALSE),0,VLOOKUP(J32,PointTable,K$3,TRUE)),0)</f>
        <v>315</v>
      </c>
      <c r="L32" s="21">
        <v>37</v>
      </c>
      <c r="M32" s="22">
        <f>IF(OR('Men''s Epée'!$A$3=1,'Men''s Epée'!$Y$3=TRUE),IF(OR(L32&gt;=49,ISNUMBER(L32)=FALSE),0,VLOOKUP(L32,PointTable,M$3,TRUE)),0)</f>
        <v>255</v>
      </c>
      <c r="N32" s="21" t="s">
        <v>11</v>
      </c>
      <c r="O32" s="22">
        <f>IF(OR('Men''s Epée'!$A$3=1,'Men''s Epée'!$Z$3=TRUE),IF(OR(N32&gt;=49,ISNUMBER(N32)=FALSE),0,VLOOKUP(N32,PointTable,O$3,TRUE)),0)</f>
        <v>0</v>
      </c>
      <c r="P32" s="21" t="s">
        <v>11</v>
      </c>
      <c r="Q32" s="22">
        <f>IF(OR('Men''s Epée'!$A$3=1,'Men''s Epée'!$AA$3=TRUE),IF(OR(P32&gt;=49,ISNUMBER(P32)=FALSE),0,VLOOKUP(P32,PointTable,Q$3,TRUE)),0)</f>
        <v>0</v>
      </c>
      <c r="R32" s="23"/>
      <c r="S32" s="23"/>
      <c r="T32" s="23"/>
      <c r="U32" s="24"/>
      <c r="W32" s="25">
        <f t="shared" si="6"/>
        <v>282.5</v>
      </c>
      <c r="X32" s="25">
        <f t="shared" si="2"/>
        <v>315</v>
      </c>
      <c r="Y32" s="25">
        <f t="shared" si="3"/>
        <v>255</v>
      </c>
      <c r="Z32" s="25">
        <f t="shared" si="4"/>
        <v>0</v>
      </c>
      <c r="AA32" s="25">
        <f t="shared" si="5"/>
        <v>0</v>
      </c>
      <c r="AB32" s="25">
        <f>IF(OR('Men''s Epée'!$A$3=1,R32&gt;0),ABS(R32),0)</f>
        <v>0</v>
      </c>
      <c r="AC32" s="25">
        <f>IF(OR('Men''s Epée'!$A$3=1,S32&gt;0),ABS(S32),0)</f>
        <v>0</v>
      </c>
      <c r="AD32" s="25">
        <f>IF(OR('Men''s Epée'!$A$3=1,T32&gt;0),ABS(T32),0)</f>
        <v>0</v>
      </c>
      <c r="AE32" s="25">
        <f>IF(OR('Men''s Epée'!$A$3=1,U32&gt;0),ABS(U32),0)</f>
        <v>0</v>
      </c>
      <c r="AG32" s="12">
        <f>IF('Men''s Epée'!$W$3=TRUE,I32,0)</f>
        <v>282.5</v>
      </c>
      <c r="AH32" s="12">
        <f>IF('Men''s Epée'!$X$3=TRUE,K32,0)</f>
        <v>315</v>
      </c>
      <c r="AI32" s="12">
        <f>IF('Men''s Epée'!$Y$3=TRUE,M32,0)</f>
        <v>255</v>
      </c>
      <c r="AJ32" s="12">
        <f>IF('Men''s Epée'!$Z$3=TRUE,O32,0)</f>
        <v>0</v>
      </c>
      <c r="AK32" s="12">
        <f>IF('Men''s Epée'!$AA$3=TRUE,Q32,0)</f>
        <v>0</v>
      </c>
      <c r="AL32" s="26">
        <f t="shared" si="7"/>
        <v>0</v>
      </c>
      <c r="AM32" s="26">
        <f t="shared" si="7"/>
        <v>0</v>
      </c>
      <c r="AN32" s="26">
        <f t="shared" si="7"/>
        <v>0</v>
      </c>
      <c r="AO32" s="26">
        <f t="shared" si="7"/>
        <v>0</v>
      </c>
      <c r="AP32" s="12">
        <f t="shared" si="8"/>
        <v>852.5</v>
      </c>
    </row>
    <row r="33" spans="1:42" ht="13.5">
      <c r="A33" s="16" t="str">
        <f t="shared" si="0"/>
        <v>30</v>
      </c>
      <c r="B33" s="16">
        <f t="shared" si="1"/>
      </c>
      <c r="C33" s="17" t="s">
        <v>88</v>
      </c>
      <c r="D33" s="18">
        <v>70</v>
      </c>
      <c r="E33" s="19">
        <f>ROUND(F33+IF('Men''s Epée'!$A$3=1,G33,0)+LARGE($W33:$AE33,1)+LARGE($W33:$AE33,2)+LARGE($W33:$AE33,3),0)</f>
        <v>820</v>
      </c>
      <c r="F33" s="20"/>
      <c r="G33" s="21"/>
      <c r="H33" s="21">
        <v>27</v>
      </c>
      <c r="I33" s="22">
        <f>IF(OR('Men''s Epée'!$A$3=1,'Men''s Epée'!$W$3=TRUE),IF(OR(H33&gt;=49,ISNUMBER(H33)=FALSE),0,VLOOKUP(H33,PointTable,I$3,TRUE)),0)</f>
        <v>305</v>
      </c>
      <c r="J33" s="21" t="s">
        <v>11</v>
      </c>
      <c r="K33" s="22">
        <f>IF(OR('Men''s Epée'!$A$3=1,'Men''s Epée'!$X$3=TRUE),IF(OR(J33&gt;=49,ISNUMBER(J33)=FALSE),0,VLOOKUP(J33,PointTable,K$3,TRUE)),0)</f>
        <v>0</v>
      </c>
      <c r="L33" s="21">
        <v>43</v>
      </c>
      <c r="M33" s="22">
        <f>IF(OR('Men''s Epée'!$A$3=1,'Men''s Epée'!$Y$3=TRUE),IF(OR(L33&gt;=49,ISNUMBER(L33)=FALSE),0,VLOOKUP(L33,PointTable,M$3,TRUE)),0)</f>
        <v>225</v>
      </c>
      <c r="N33" s="21">
        <v>29</v>
      </c>
      <c r="O33" s="22">
        <f>IF(OR('Men''s Epée'!$A$3=1,'Men''s Epée'!$Z$3=TRUE),IF(OR(N33&gt;=49,ISNUMBER(N33)=FALSE),0,VLOOKUP(N33,PointTable,O$3,TRUE)),0)</f>
        <v>290</v>
      </c>
      <c r="P33" s="21" t="s">
        <v>11</v>
      </c>
      <c r="Q33" s="22">
        <f>IF(OR('Men''s Epée'!$A$3=1,'Men''s Epée'!$AA$3=TRUE),IF(OR(P33&gt;=49,ISNUMBER(P33)=FALSE),0,VLOOKUP(P33,PointTable,Q$3,TRUE)),0)</f>
        <v>0</v>
      </c>
      <c r="R33" s="23"/>
      <c r="S33" s="23"/>
      <c r="T33" s="23"/>
      <c r="U33" s="24"/>
      <c r="W33" s="25">
        <f t="shared" si="6"/>
        <v>305</v>
      </c>
      <c r="X33" s="25">
        <f t="shared" si="2"/>
        <v>0</v>
      </c>
      <c r="Y33" s="25">
        <f t="shared" si="3"/>
        <v>225</v>
      </c>
      <c r="Z33" s="25">
        <f t="shared" si="4"/>
        <v>290</v>
      </c>
      <c r="AA33" s="25">
        <f t="shared" si="5"/>
        <v>0</v>
      </c>
      <c r="AB33" s="25">
        <f>IF(OR('Men''s Epée'!$A$3=1,R33&gt;0),ABS(R33),0)</f>
        <v>0</v>
      </c>
      <c r="AC33" s="25">
        <f>IF(OR('Men''s Epée'!$A$3=1,S33&gt;0),ABS(S33),0)</f>
        <v>0</v>
      </c>
      <c r="AD33" s="25">
        <f>IF(OR('Men''s Epée'!$A$3=1,T33&gt;0),ABS(T33),0)</f>
        <v>0</v>
      </c>
      <c r="AE33" s="25">
        <f>IF(OR('Men''s Epée'!$A$3=1,U33&gt;0),ABS(U33),0)</f>
        <v>0</v>
      </c>
      <c r="AG33" s="12">
        <f>IF('Men''s Epée'!$W$3=TRUE,I33,0)</f>
        <v>305</v>
      </c>
      <c r="AH33" s="12">
        <f>IF('Men''s Epée'!$X$3=TRUE,K33,0)</f>
        <v>0</v>
      </c>
      <c r="AI33" s="12">
        <f>IF('Men''s Epée'!$Y$3=TRUE,M33,0)</f>
        <v>225</v>
      </c>
      <c r="AJ33" s="12">
        <f>IF('Men''s Epée'!$Z$3=TRUE,O33,0)</f>
        <v>290</v>
      </c>
      <c r="AK33" s="12">
        <f>IF('Men''s Epée'!$AA$3=TRUE,Q33,0)</f>
        <v>0</v>
      </c>
      <c r="AL33" s="26">
        <f t="shared" si="7"/>
        <v>0</v>
      </c>
      <c r="AM33" s="26">
        <f t="shared" si="7"/>
        <v>0</v>
      </c>
      <c r="AN33" s="26">
        <f t="shared" si="7"/>
        <v>0</v>
      </c>
      <c r="AO33" s="26">
        <f t="shared" si="7"/>
        <v>0</v>
      </c>
      <c r="AP33" s="12">
        <f t="shared" si="8"/>
        <v>820</v>
      </c>
    </row>
    <row r="34" spans="1:42" ht="13.5">
      <c r="A34" s="16" t="str">
        <f t="shared" si="0"/>
        <v>31</v>
      </c>
      <c r="B34" s="16" t="str">
        <f t="shared" si="1"/>
        <v>^</v>
      </c>
      <c r="C34" s="17" t="s">
        <v>109</v>
      </c>
      <c r="D34" s="18">
        <v>79</v>
      </c>
      <c r="E34" s="19">
        <f>ROUND(F34+IF('Men''s Epée'!$A$3=1,G34,0)+LARGE($W34:$AE34,1)+LARGE($W34:$AE34,2)+LARGE($W34:$AE34,3),0)</f>
        <v>796</v>
      </c>
      <c r="F34" s="20"/>
      <c r="G34" s="21"/>
      <c r="H34" s="21">
        <v>41</v>
      </c>
      <c r="I34" s="22">
        <f>IF(OR('Men''s Epée'!$A$3=1,'Men''s Epée'!$W$3=TRUE),IF(OR(H34&gt;=49,ISNUMBER(H34)=FALSE),0,VLOOKUP(H34,PointTable,I$3,TRUE)),0)</f>
        <v>235</v>
      </c>
      <c r="J34" s="21" t="s">
        <v>11</v>
      </c>
      <c r="K34" s="22">
        <f>IF(OR('Men''s Epée'!$A$3=1,'Men''s Epée'!$X$3=TRUE),IF(OR(J34&gt;=49,ISNUMBER(J34)=FALSE),0,VLOOKUP(J34,PointTable,K$3,TRUE)),0)</f>
        <v>0</v>
      </c>
      <c r="L34" s="21" t="s">
        <v>11</v>
      </c>
      <c r="M34" s="22">
        <f>IF(OR('Men''s Epée'!$A$3=1,'Men''s Epée'!$Y$3=TRUE),IF(OR(L34&gt;=49,ISNUMBER(L34)=FALSE),0,VLOOKUP(L34,PointTable,M$3,TRUE)),0)</f>
        <v>0</v>
      </c>
      <c r="N34" s="21">
        <v>31</v>
      </c>
      <c r="O34" s="22">
        <f>IF(OR('Men''s Epée'!$A$3=1,'Men''s Epée'!$Z$3=TRUE),IF(OR(N34&gt;=49,ISNUMBER(N34)=FALSE),0,VLOOKUP(N34,PointTable,O$3,TRUE)),0)</f>
        <v>280</v>
      </c>
      <c r="P34" s="21">
        <v>29</v>
      </c>
      <c r="Q34" s="22">
        <f>IF(OR('Men''s Epée'!$A$3=1,'Men''s Epée'!$AA$3=TRUE),IF(OR(P34&gt;=49,ISNUMBER(P34)=FALSE),0,VLOOKUP(P34,PointTable,Q$3,TRUE)),0)</f>
        <v>281</v>
      </c>
      <c r="R34" s="23"/>
      <c r="S34" s="23"/>
      <c r="T34" s="23"/>
      <c r="U34" s="24"/>
      <c r="W34" s="25">
        <f t="shared" si="6"/>
        <v>235</v>
      </c>
      <c r="X34" s="25">
        <f t="shared" si="2"/>
        <v>0</v>
      </c>
      <c r="Y34" s="25">
        <f t="shared" si="3"/>
        <v>0</v>
      </c>
      <c r="Z34" s="25">
        <f t="shared" si="4"/>
        <v>280</v>
      </c>
      <c r="AA34" s="25">
        <f t="shared" si="5"/>
        <v>281</v>
      </c>
      <c r="AB34" s="25">
        <f>IF(OR('Men''s Epée'!$A$3=1,R34&gt;0),ABS(R34),0)</f>
        <v>0</v>
      </c>
      <c r="AC34" s="25">
        <f>IF(OR('Men''s Epée'!$A$3=1,S34&gt;0),ABS(S34),0)</f>
        <v>0</v>
      </c>
      <c r="AD34" s="25">
        <f>IF(OR('Men''s Epée'!$A$3=1,T34&gt;0),ABS(T34),0)</f>
        <v>0</v>
      </c>
      <c r="AE34" s="25">
        <f>IF(OR('Men''s Epée'!$A$3=1,U34&gt;0),ABS(U34),0)</f>
        <v>0</v>
      </c>
      <c r="AG34" s="12">
        <f>IF('Men''s Epée'!$W$3=TRUE,I34,0)</f>
        <v>235</v>
      </c>
      <c r="AH34" s="12">
        <f>IF('Men''s Epée'!$X$3=TRUE,K34,0)</f>
        <v>0</v>
      </c>
      <c r="AI34" s="12">
        <f>IF('Men''s Epée'!$Y$3=TRUE,M34,0)</f>
        <v>0</v>
      </c>
      <c r="AJ34" s="12">
        <f>IF('Men''s Epée'!$Z$3=TRUE,O34,0)</f>
        <v>280</v>
      </c>
      <c r="AK34" s="12">
        <f>IF('Men''s Epée'!$AA$3=TRUE,Q34,0)</f>
        <v>281</v>
      </c>
      <c r="AL34" s="26">
        <f t="shared" si="7"/>
        <v>0</v>
      </c>
      <c r="AM34" s="26">
        <f t="shared" si="7"/>
        <v>0</v>
      </c>
      <c r="AN34" s="26">
        <f t="shared" si="7"/>
        <v>0</v>
      </c>
      <c r="AO34" s="26">
        <f t="shared" si="7"/>
        <v>0</v>
      </c>
      <c r="AP34" s="12">
        <f t="shared" si="8"/>
        <v>796</v>
      </c>
    </row>
    <row r="35" spans="1:42" ht="13.5">
      <c r="A35" s="16" t="str">
        <f t="shared" si="0"/>
        <v>32</v>
      </c>
      <c r="B35" s="16" t="str">
        <f t="shared" si="1"/>
        <v># ^</v>
      </c>
      <c r="C35" s="17" t="s">
        <v>94</v>
      </c>
      <c r="D35" s="18">
        <v>81</v>
      </c>
      <c r="E35" s="19">
        <f>ROUND(F35+IF('Men''s Epée'!$A$3=1,G35,0)+LARGE($W35:$AE35,1)+LARGE($W35:$AE35,2)+LARGE($W35:$AE35,3),0)</f>
        <v>761</v>
      </c>
      <c r="F35" s="20"/>
      <c r="G35" s="21"/>
      <c r="H35" s="21">
        <v>42</v>
      </c>
      <c r="I35" s="22">
        <f>IF(OR('Men''s Epée'!$A$3=1,'Men''s Epée'!$W$3=TRUE),IF(OR(H35&gt;=49,ISNUMBER(H35)=FALSE),0,VLOOKUP(H35,PointTable,I$3,TRUE)),0)</f>
        <v>230</v>
      </c>
      <c r="J35" s="21" t="s">
        <v>11</v>
      </c>
      <c r="K35" s="22">
        <f>IF(OR('Men''s Epée'!$A$3=1,'Men''s Epée'!$X$3=TRUE),IF(OR(J35&gt;=49,ISNUMBER(J35)=FALSE),0,VLOOKUP(J35,PointTable,K$3,TRUE)),0)</f>
        <v>0</v>
      </c>
      <c r="L35" s="21" t="s">
        <v>11</v>
      </c>
      <c r="M35" s="22">
        <f>IF(OR('Men''s Epée'!$A$3=1,'Men''s Epée'!$Y$3=TRUE),IF(OR(L35&gt;=49,ISNUMBER(L35)=FALSE),0,VLOOKUP(L35,PointTable,M$3,TRUE)),0)</f>
        <v>0</v>
      </c>
      <c r="N35" s="21" t="s">
        <v>11</v>
      </c>
      <c r="O35" s="22">
        <f>IF(OR('Men''s Epée'!$A$3=1,'Men''s Epée'!$Z$3=TRUE),IF(OR(N35&gt;=49,ISNUMBER(N35)=FALSE),0,VLOOKUP(N35,PointTable,O$3,TRUE)),0)</f>
        <v>0</v>
      </c>
      <c r="P35" s="21">
        <v>11</v>
      </c>
      <c r="Q35" s="22">
        <f>IF(OR('Men''s Epée'!$A$3=1,'Men''s Epée'!$AA$3=TRUE),IF(OR(P35&gt;=49,ISNUMBER(P35)=FALSE),0,VLOOKUP(P35,PointTable,Q$3,TRUE)),0)</f>
        <v>531</v>
      </c>
      <c r="R35" s="23"/>
      <c r="S35" s="23"/>
      <c r="T35" s="23"/>
      <c r="U35" s="24"/>
      <c r="W35" s="25">
        <f t="shared" si="6"/>
        <v>230</v>
      </c>
      <c r="X35" s="25">
        <f t="shared" si="2"/>
        <v>0</v>
      </c>
      <c r="Y35" s="25">
        <f t="shared" si="3"/>
        <v>0</v>
      </c>
      <c r="Z35" s="25">
        <f t="shared" si="4"/>
        <v>0</v>
      </c>
      <c r="AA35" s="25">
        <f t="shared" si="5"/>
        <v>531</v>
      </c>
      <c r="AB35" s="25">
        <f>IF(OR('Men''s Epée'!$A$3=1,R35&gt;0),ABS(R35),0)</f>
        <v>0</v>
      </c>
      <c r="AC35" s="25">
        <f>IF(OR('Men''s Epée'!$A$3=1,S35&gt;0),ABS(S35),0)</f>
        <v>0</v>
      </c>
      <c r="AD35" s="25">
        <f>IF(OR('Men''s Epée'!$A$3=1,T35&gt;0),ABS(T35),0)</f>
        <v>0</v>
      </c>
      <c r="AE35" s="25">
        <f>IF(OR('Men''s Epée'!$A$3=1,U35&gt;0),ABS(U35),0)</f>
        <v>0</v>
      </c>
      <c r="AG35" s="12">
        <f>IF('Men''s Epée'!$W$3=TRUE,I35,0)</f>
        <v>230</v>
      </c>
      <c r="AH35" s="12">
        <f>IF('Men''s Epée'!$X$3=TRUE,K35,0)</f>
        <v>0</v>
      </c>
      <c r="AI35" s="12">
        <f>IF('Men''s Epée'!$Y$3=TRUE,M35,0)</f>
        <v>0</v>
      </c>
      <c r="AJ35" s="12">
        <f>IF('Men''s Epée'!$Z$3=TRUE,O35,0)</f>
        <v>0</v>
      </c>
      <c r="AK35" s="12">
        <f>IF('Men''s Epée'!$AA$3=TRUE,Q35,0)</f>
        <v>531</v>
      </c>
      <c r="AL35" s="26">
        <f t="shared" si="7"/>
        <v>0</v>
      </c>
      <c r="AM35" s="26">
        <f t="shared" si="7"/>
        <v>0</v>
      </c>
      <c r="AN35" s="26">
        <f t="shared" si="7"/>
        <v>0</v>
      </c>
      <c r="AO35" s="26">
        <f t="shared" si="7"/>
        <v>0</v>
      </c>
      <c r="AP35" s="12">
        <f t="shared" si="8"/>
        <v>761</v>
      </c>
    </row>
    <row r="36" spans="1:42" ht="13.5">
      <c r="A36" s="16" t="str">
        <f t="shared" si="0"/>
        <v>33</v>
      </c>
      <c r="B36" s="16" t="str">
        <f aca="true" t="shared" si="9" ref="B36:B46">TRIM(IF(D36&gt;=JuniorCutoff,"#","")&amp;IF(ISERROR(FIND("*",C36))," "&amp;IF(AND(D36&gt;=WUGStartCutoff,D36&lt;=WUGStopCutoff),"^",""),""))</f>
        <v># ^</v>
      </c>
      <c r="C36" s="17" t="s">
        <v>100</v>
      </c>
      <c r="D36" s="18">
        <v>81</v>
      </c>
      <c r="E36" s="19">
        <f>ROUND(F36+IF('Men''s Epée'!$A$3=1,G36,0)+LARGE($W36:$AE36,1)+LARGE($W36:$AE36,2)+LARGE($W36:$AE36,3),0)</f>
        <v>638</v>
      </c>
      <c r="F36" s="20"/>
      <c r="G36" s="21"/>
      <c r="H36" s="21">
        <v>28</v>
      </c>
      <c r="I36" s="22">
        <f>IF(OR('Men''s Epée'!$A$3=1,'Men''s Epée'!$W$3=TRUE),IF(OR(H36&gt;=49,ISNUMBER(H36)=FALSE),0,VLOOKUP(H36,PointTable,I$3,TRUE)),0)</f>
        <v>300</v>
      </c>
      <c r="J36" s="21" t="s">
        <v>11</v>
      </c>
      <c r="K36" s="22">
        <f>IF(OR('Men''s Epée'!$A$3=1,'Men''s Epée'!$X$3=TRUE),IF(OR(J36&gt;=49,ISNUMBER(J36)=FALSE),0,VLOOKUP(J36,PointTable,K$3,TRUE)),0)</f>
        <v>0</v>
      </c>
      <c r="L36" s="21" t="s">
        <v>11</v>
      </c>
      <c r="M36" s="22">
        <f>IF(OR('Men''s Epée'!$A$3=1,'Men''s Epée'!$Y$3=TRUE),IF(OR(L36&gt;=49,ISNUMBER(L36)=FALSE),0,VLOOKUP(L36,PointTable,M$3,TRUE)),0)</f>
        <v>0</v>
      </c>
      <c r="N36" s="21" t="s">
        <v>11</v>
      </c>
      <c r="O36" s="22">
        <f>IF(OR('Men''s Epée'!$A$3=1,'Men''s Epée'!$Z$3=TRUE),IF(OR(N36&gt;=49,ISNUMBER(N36)=FALSE),0,VLOOKUP(N36,PointTable,O$3,TRUE)),0)</f>
        <v>0</v>
      </c>
      <c r="P36" s="21">
        <v>23</v>
      </c>
      <c r="Q36" s="22">
        <f>IF(OR('Men''s Epée'!$A$3=1,'Men''s Epée'!$AA$3=TRUE),IF(OR(P36&gt;=49,ISNUMBER(P36)=FALSE),0,VLOOKUP(P36,PointTable,Q$3,TRUE)),0)</f>
        <v>338</v>
      </c>
      <c r="R36" s="23"/>
      <c r="S36" s="23"/>
      <c r="T36" s="23"/>
      <c r="U36" s="24"/>
      <c r="W36" s="25">
        <f aca="true" t="shared" si="10" ref="W36:W46">I36</f>
        <v>300</v>
      </c>
      <c r="X36" s="25">
        <f aca="true" t="shared" si="11" ref="X36:X46">K36</f>
        <v>0</v>
      </c>
      <c r="Y36" s="25">
        <f aca="true" t="shared" si="12" ref="Y36:Y46">M36</f>
        <v>0</v>
      </c>
      <c r="Z36" s="25">
        <f aca="true" t="shared" si="13" ref="Z36:Z46">O36</f>
        <v>0</v>
      </c>
      <c r="AA36" s="25">
        <f aca="true" t="shared" si="14" ref="AA36:AA46">Q36</f>
        <v>338</v>
      </c>
      <c r="AB36" s="25">
        <f>IF(OR('Men''s Epée'!$A$3=1,R36&gt;0),ABS(R36),0)</f>
        <v>0</v>
      </c>
      <c r="AC36" s="25">
        <f>IF(OR('Men''s Epée'!$A$3=1,S36&gt;0),ABS(S36),0)</f>
        <v>0</v>
      </c>
      <c r="AD36" s="25">
        <f>IF(OR('Men''s Epée'!$A$3=1,T36&gt;0),ABS(T36),0)</f>
        <v>0</v>
      </c>
      <c r="AE36" s="25">
        <f>IF(OR('Men''s Epée'!$A$3=1,U36&gt;0),ABS(U36),0)</f>
        <v>0</v>
      </c>
      <c r="AG36" s="12">
        <f>IF('Men''s Epée'!$W$3=TRUE,I36,0)</f>
        <v>300</v>
      </c>
      <c r="AH36" s="12">
        <f>IF('Men''s Epée'!$X$3=TRUE,K36,0)</f>
        <v>0</v>
      </c>
      <c r="AI36" s="12">
        <f>IF('Men''s Epée'!$Y$3=TRUE,M36,0)</f>
        <v>0</v>
      </c>
      <c r="AJ36" s="12">
        <f>IF('Men''s Epée'!$Z$3=TRUE,O36,0)</f>
        <v>0</v>
      </c>
      <c r="AK36" s="12">
        <f>IF('Men''s Epée'!$AA$3=TRUE,Q36,0)</f>
        <v>338</v>
      </c>
      <c r="AL36" s="26">
        <f aca="true" t="shared" si="15" ref="AL36:AL46">MAX(R36,0)</f>
        <v>0</v>
      </c>
      <c r="AM36" s="26">
        <f aca="true" t="shared" si="16" ref="AM36:AM46">MAX(S36,0)</f>
        <v>0</v>
      </c>
      <c r="AN36" s="26">
        <f aca="true" t="shared" si="17" ref="AN36:AN46">MAX(T36,0)</f>
        <v>0</v>
      </c>
      <c r="AO36" s="26">
        <f aca="true" t="shared" si="18" ref="AO36:AO46">MAX(U36,0)</f>
        <v>0</v>
      </c>
      <c r="AP36" s="12">
        <f aca="true" t="shared" si="19" ref="AP36:AP46">LARGE(AG36:AO36,1)+LARGE(AG36:AO36,2)+LARGE(AG36:AO36,3)+F36</f>
        <v>638</v>
      </c>
    </row>
    <row r="37" spans="1:42" ht="13.5">
      <c r="A37" s="16" t="str">
        <f t="shared" si="0"/>
        <v>34</v>
      </c>
      <c r="B37" s="16" t="str">
        <f t="shared" si="9"/>
        <v># ^</v>
      </c>
      <c r="C37" s="17" t="s">
        <v>107</v>
      </c>
      <c r="D37" s="18">
        <v>80</v>
      </c>
      <c r="E37" s="19">
        <f>ROUND(F37+IF('Men''s Epée'!$A$3=1,G37,0)+LARGE($W37:$AE37,1)+LARGE($W37:$AE37,2)+LARGE($W37:$AE37,3),0)</f>
        <v>606</v>
      </c>
      <c r="F37" s="20"/>
      <c r="G37" s="21"/>
      <c r="H37" s="21">
        <v>36</v>
      </c>
      <c r="I37" s="22">
        <f>IF(OR('Men''s Epée'!$A$3=1,'Men''s Epée'!$W$3=TRUE),IF(OR(H37&gt;=49,ISNUMBER(H37)=FALSE),0,VLOOKUP(H37,PointTable,I$3,TRUE)),0)</f>
        <v>260</v>
      </c>
      <c r="J37" s="21" t="s">
        <v>11</v>
      </c>
      <c r="K37" s="22">
        <f>IF(OR('Men''s Epée'!$A$3=1,'Men''s Epée'!$X$3=TRUE),IF(OR(J37&gt;=49,ISNUMBER(J37)=FALSE),0,VLOOKUP(J37,PointTable,K$3,TRUE)),0)</f>
        <v>0</v>
      </c>
      <c r="L37" s="21" t="s">
        <v>11</v>
      </c>
      <c r="M37" s="22">
        <f>IF(OR('Men''s Epée'!$A$3=1,'Men''s Epée'!$Y$3=TRUE),IF(OR(L37&gt;=49,ISNUMBER(L37)=FALSE),0,VLOOKUP(L37,PointTable,M$3,TRUE)),0)</f>
        <v>0</v>
      </c>
      <c r="N37" s="21" t="s">
        <v>11</v>
      </c>
      <c r="O37" s="22">
        <f>IF(OR('Men''s Epée'!$A$3=1,'Men''s Epée'!$Z$3=TRUE),IF(OR(N37&gt;=49,ISNUMBER(N37)=FALSE),0,VLOOKUP(N37,PointTable,O$3,TRUE)),0)</f>
        <v>0</v>
      </c>
      <c r="P37" s="21">
        <v>19</v>
      </c>
      <c r="Q37" s="22">
        <f>IF(OR('Men''s Epée'!$A$3=1,'Men''s Epée'!$AA$3=TRUE),IF(OR(P37&gt;=49,ISNUMBER(P37)=FALSE),0,VLOOKUP(P37,PointTable,Q$3,TRUE)),0)</f>
        <v>346</v>
      </c>
      <c r="R37" s="23"/>
      <c r="S37" s="23"/>
      <c r="T37" s="23"/>
      <c r="U37" s="24"/>
      <c r="W37" s="25">
        <f t="shared" si="10"/>
        <v>260</v>
      </c>
      <c r="X37" s="25">
        <f t="shared" si="11"/>
        <v>0</v>
      </c>
      <c r="Y37" s="25">
        <f t="shared" si="12"/>
        <v>0</v>
      </c>
      <c r="Z37" s="25">
        <f t="shared" si="13"/>
        <v>0</v>
      </c>
      <c r="AA37" s="25">
        <f t="shared" si="14"/>
        <v>346</v>
      </c>
      <c r="AB37" s="25">
        <f>IF(OR('Men''s Epée'!$A$3=1,R37&gt;0),ABS(R37),0)</f>
        <v>0</v>
      </c>
      <c r="AC37" s="25">
        <f>IF(OR('Men''s Epée'!$A$3=1,S37&gt;0),ABS(S37),0)</f>
        <v>0</v>
      </c>
      <c r="AD37" s="25">
        <f>IF(OR('Men''s Epée'!$A$3=1,T37&gt;0),ABS(T37),0)</f>
        <v>0</v>
      </c>
      <c r="AE37" s="25">
        <f>IF(OR('Men''s Epée'!$A$3=1,U37&gt;0),ABS(U37),0)</f>
        <v>0</v>
      </c>
      <c r="AG37" s="12">
        <f>IF('Men''s Epée'!$W$3=TRUE,I37,0)</f>
        <v>260</v>
      </c>
      <c r="AH37" s="12">
        <f>IF('Men''s Epée'!$X$3=TRUE,K37,0)</f>
        <v>0</v>
      </c>
      <c r="AI37" s="12">
        <f>IF('Men''s Epée'!$Y$3=TRUE,M37,0)</f>
        <v>0</v>
      </c>
      <c r="AJ37" s="12">
        <f>IF('Men''s Epée'!$Z$3=TRUE,O37,0)</f>
        <v>0</v>
      </c>
      <c r="AK37" s="12">
        <f>IF('Men''s Epée'!$AA$3=TRUE,Q37,0)</f>
        <v>346</v>
      </c>
      <c r="AL37" s="26">
        <f t="shared" si="15"/>
        <v>0</v>
      </c>
      <c r="AM37" s="26">
        <f t="shared" si="16"/>
        <v>0</v>
      </c>
      <c r="AN37" s="26">
        <f t="shared" si="17"/>
        <v>0</v>
      </c>
      <c r="AO37" s="26">
        <f t="shared" si="18"/>
        <v>0</v>
      </c>
      <c r="AP37" s="12">
        <f t="shared" si="19"/>
        <v>606</v>
      </c>
    </row>
    <row r="38" spans="1:42" ht="13.5">
      <c r="A38" s="16" t="str">
        <f t="shared" si="0"/>
        <v>35</v>
      </c>
      <c r="B38" s="16" t="str">
        <f t="shared" si="9"/>
        <v>^</v>
      </c>
      <c r="C38" s="17" t="s">
        <v>103</v>
      </c>
      <c r="D38" s="18">
        <v>77</v>
      </c>
      <c r="E38" s="19">
        <f>ROUND(F38+IF('Men''s Epée'!$A$3=1,G38,0)+LARGE($W38:$AE38,1)+LARGE($W38:$AE38,2)+LARGE($W38:$AE38,3),0)</f>
        <v>596</v>
      </c>
      <c r="F38" s="20"/>
      <c r="G38" s="21"/>
      <c r="H38" s="21" t="s">
        <v>11</v>
      </c>
      <c r="I38" s="22">
        <f>IF(OR('Men''s Epée'!$A$3=1,'Men''s Epée'!$W$3=TRUE),IF(OR(H38&gt;=49,ISNUMBER(H38)=FALSE),0,VLOOKUP(H38,PointTable,I$3,TRUE)),0)</f>
        <v>0</v>
      </c>
      <c r="J38" s="21">
        <v>36</v>
      </c>
      <c r="K38" s="22">
        <f>IF(OR('Men''s Epée'!$A$3=1,'Men''s Epée'!$X$3=TRUE),IF(OR(J38&gt;=49,ISNUMBER(J38)=FALSE),0,VLOOKUP(J38,PointTable,K$3,TRUE)),0)</f>
        <v>260</v>
      </c>
      <c r="L38" s="21" t="s">
        <v>11</v>
      </c>
      <c r="M38" s="22">
        <f>IF(OR('Men''s Epée'!$A$3=1,'Men''s Epée'!$Y$3=TRUE),IF(OR(L38&gt;=49,ISNUMBER(L38)=FALSE),0,VLOOKUP(L38,PointTable,M$3,TRUE)),0)</f>
        <v>0</v>
      </c>
      <c r="N38" s="21" t="s">
        <v>11</v>
      </c>
      <c r="O38" s="22">
        <f>IF(OR('Men''s Epée'!$A$3=1,'Men''s Epée'!$Z$3=TRUE),IF(OR(N38&gt;=49,ISNUMBER(N38)=FALSE),0,VLOOKUP(N38,PointTable,O$3,TRUE)),0)</f>
        <v>0</v>
      </c>
      <c r="P38" s="21">
        <v>24</v>
      </c>
      <c r="Q38" s="22">
        <f>IF(OR('Men''s Epée'!$A$3=1,'Men''s Epée'!$AA$3=TRUE),IF(OR(P38&gt;=49,ISNUMBER(P38)=FALSE),0,VLOOKUP(P38,PointTable,Q$3,TRUE)),0)</f>
        <v>336</v>
      </c>
      <c r="R38" s="23"/>
      <c r="S38" s="23"/>
      <c r="T38" s="23"/>
      <c r="U38" s="24"/>
      <c r="W38" s="25">
        <f t="shared" si="10"/>
        <v>0</v>
      </c>
      <c r="X38" s="25">
        <f t="shared" si="11"/>
        <v>260</v>
      </c>
      <c r="Y38" s="25">
        <f t="shared" si="12"/>
        <v>0</v>
      </c>
      <c r="Z38" s="25">
        <f t="shared" si="13"/>
        <v>0</v>
      </c>
      <c r="AA38" s="25">
        <f t="shared" si="14"/>
        <v>336</v>
      </c>
      <c r="AB38" s="25">
        <f>IF(OR('Men''s Epée'!$A$3=1,R38&gt;0),ABS(R38),0)</f>
        <v>0</v>
      </c>
      <c r="AC38" s="25">
        <f>IF(OR('Men''s Epée'!$A$3=1,S38&gt;0),ABS(S38),0)</f>
        <v>0</v>
      </c>
      <c r="AD38" s="25">
        <f>IF(OR('Men''s Epée'!$A$3=1,T38&gt;0),ABS(T38),0)</f>
        <v>0</v>
      </c>
      <c r="AE38" s="25">
        <f>IF(OR('Men''s Epée'!$A$3=1,U38&gt;0),ABS(U38),0)</f>
        <v>0</v>
      </c>
      <c r="AG38" s="12">
        <f>IF('Men''s Epée'!$W$3=TRUE,I38,0)</f>
        <v>0</v>
      </c>
      <c r="AH38" s="12">
        <f>IF('Men''s Epée'!$X$3=TRUE,K38,0)</f>
        <v>260</v>
      </c>
      <c r="AI38" s="12">
        <f>IF('Men''s Epée'!$Y$3=TRUE,M38,0)</f>
        <v>0</v>
      </c>
      <c r="AJ38" s="12">
        <f>IF('Men''s Epée'!$Z$3=TRUE,O38,0)</f>
        <v>0</v>
      </c>
      <c r="AK38" s="12">
        <f>IF('Men''s Epée'!$AA$3=TRUE,Q38,0)</f>
        <v>336</v>
      </c>
      <c r="AL38" s="26">
        <f t="shared" si="15"/>
        <v>0</v>
      </c>
      <c r="AM38" s="26">
        <f t="shared" si="16"/>
        <v>0</v>
      </c>
      <c r="AN38" s="26">
        <f t="shared" si="17"/>
        <v>0</v>
      </c>
      <c r="AO38" s="26">
        <f t="shared" si="18"/>
        <v>0</v>
      </c>
      <c r="AP38" s="12">
        <f t="shared" si="19"/>
        <v>596</v>
      </c>
    </row>
    <row r="39" spans="1:42" ht="13.5">
      <c r="A39" s="16" t="str">
        <f t="shared" si="0"/>
        <v>36</v>
      </c>
      <c r="B39" s="16" t="str">
        <f t="shared" si="9"/>
        <v>^</v>
      </c>
      <c r="C39" s="17" t="s">
        <v>372</v>
      </c>
      <c r="D39" s="18">
        <v>77</v>
      </c>
      <c r="E39" s="19">
        <f>ROUND(F39+IF('Men''s Epée'!$A$3=1,G39,0)+LARGE($W39:$AE39,1)+LARGE($W39:$AE39,2)+LARGE($W39:$AE39,3),0)</f>
        <v>588</v>
      </c>
      <c r="F39" s="20"/>
      <c r="G39" s="21"/>
      <c r="H39" s="21" t="s">
        <v>11</v>
      </c>
      <c r="I39" s="22">
        <f>IF(OR('Men''s Epée'!$A$3=1,'Men''s Epée'!$W$3=TRUE),IF(OR(H39&gt;=49,ISNUMBER(H39)=FALSE),0,VLOOKUP(H39,PointTable,I$3,TRUE)),0)</f>
        <v>0</v>
      </c>
      <c r="J39" s="21" t="s">
        <v>11</v>
      </c>
      <c r="K39" s="22">
        <f>IF(OR('Men''s Epée'!$A$3=1,'Men''s Epée'!$X$3=TRUE),IF(OR(J39&gt;=49,ISNUMBER(J39)=FALSE),0,VLOOKUP(J39,PointTable,K$3,TRUE)),0)</f>
        <v>0</v>
      </c>
      <c r="L39" s="21">
        <v>27</v>
      </c>
      <c r="M39" s="22">
        <f>IF(OR('Men''s Epée'!$A$3=1,'Men''s Epée'!$Y$3=TRUE),IF(OR(L39&gt;=49,ISNUMBER(L39)=FALSE),0,VLOOKUP(L39,PointTable,M$3,TRUE)),0)</f>
        <v>305</v>
      </c>
      <c r="N39" s="21" t="s">
        <v>11</v>
      </c>
      <c r="O39" s="22">
        <f>IF(OR('Men''s Epée'!$A$3=1,'Men''s Epée'!$Z$3=TRUE),IF(OR(N39&gt;=49,ISNUMBER(N39)=FALSE),0,VLOOKUP(N39,PointTable,O$3,TRUE)),0)</f>
        <v>0</v>
      </c>
      <c r="P39" s="21">
        <v>28</v>
      </c>
      <c r="Q39" s="22">
        <f>IF(OR('Men''s Epée'!$A$3=1,'Men''s Epée'!$AA$3=TRUE),IF(OR(P39&gt;=49,ISNUMBER(P39)=FALSE),0,VLOOKUP(P39,PointTable,Q$3,TRUE)),0)</f>
        <v>283</v>
      </c>
      <c r="R39" s="23"/>
      <c r="S39" s="23"/>
      <c r="T39" s="23"/>
      <c r="U39" s="24"/>
      <c r="W39" s="25">
        <f t="shared" si="10"/>
        <v>0</v>
      </c>
      <c r="X39" s="25">
        <f t="shared" si="11"/>
        <v>0</v>
      </c>
      <c r="Y39" s="25">
        <f t="shared" si="12"/>
        <v>305</v>
      </c>
      <c r="Z39" s="25">
        <f t="shared" si="13"/>
        <v>0</v>
      </c>
      <c r="AA39" s="25">
        <f t="shared" si="14"/>
        <v>283</v>
      </c>
      <c r="AB39" s="25">
        <f>IF(OR('Men''s Epée'!$A$3=1,R39&gt;0),ABS(R39),0)</f>
        <v>0</v>
      </c>
      <c r="AC39" s="25">
        <f>IF(OR('Men''s Epée'!$A$3=1,S39&gt;0),ABS(S39),0)</f>
        <v>0</v>
      </c>
      <c r="AD39" s="25">
        <f>IF(OR('Men''s Epée'!$A$3=1,T39&gt;0),ABS(T39),0)</f>
        <v>0</v>
      </c>
      <c r="AE39" s="25">
        <f>IF(OR('Men''s Epée'!$A$3=1,U39&gt;0),ABS(U39),0)</f>
        <v>0</v>
      </c>
      <c r="AG39" s="12">
        <f>IF('Men''s Epée'!$W$3=TRUE,I39,0)</f>
        <v>0</v>
      </c>
      <c r="AH39" s="12">
        <f>IF('Men''s Epée'!$X$3=TRUE,K39,0)</f>
        <v>0</v>
      </c>
      <c r="AI39" s="12">
        <f>IF('Men''s Epée'!$Y$3=TRUE,M39,0)</f>
        <v>305</v>
      </c>
      <c r="AJ39" s="12">
        <f>IF('Men''s Epée'!$Z$3=TRUE,O39,0)</f>
        <v>0</v>
      </c>
      <c r="AK39" s="12">
        <f>IF('Men''s Epée'!$AA$3=TRUE,Q39,0)</f>
        <v>283</v>
      </c>
      <c r="AL39" s="26">
        <f t="shared" si="15"/>
        <v>0</v>
      </c>
      <c r="AM39" s="26">
        <f t="shared" si="16"/>
        <v>0</v>
      </c>
      <c r="AN39" s="26">
        <f t="shared" si="17"/>
        <v>0</v>
      </c>
      <c r="AO39" s="26">
        <f t="shared" si="18"/>
        <v>0</v>
      </c>
      <c r="AP39" s="12">
        <f t="shared" si="19"/>
        <v>588</v>
      </c>
    </row>
    <row r="40" spans="1:42" ht="13.5">
      <c r="A40" s="16" t="str">
        <f t="shared" si="0"/>
        <v>37</v>
      </c>
      <c r="B40" s="16" t="str">
        <f t="shared" si="9"/>
        <v># ^</v>
      </c>
      <c r="C40" s="17" t="s">
        <v>95</v>
      </c>
      <c r="D40" s="18">
        <v>81</v>
      </c>
      <c r="E40" s="19">
        <f>ROUND(F40+IF('Men''s Epée'!$A$3=1,G40,0)+LARGE($W40:$AE40,1)+LARGE($W40:$AE40,2)+LARGE($W40:$AE40,3),0)</f>
        <v>575</v>
      </c>
      <c r="F40" s="20"/>
      <c r="G40" s="21"/>
      <c r="H40" s="21">
        <v>30</v>
      </c>
      <c r="I40" s="22">
        <f>IF(OR('Men''s Epée'!$A$3=1,'Men''s Epée'!$W$3=TRUE),IF(OR(H40&gt;=49,ISNUMBER(H40)=FALSE),0,VLOOKUP(H40,PointTable,I$3,TRUE)),0)</f>
        <v>290</v>
      </c>
      <c r="J40" s="21" t="s">
        <v>11</v>
      </c>
      <c r="K40" s="22">
        <f>IF(OR('Men''s Epée'!$A$3=1,'Men''s Epée'!$X$3=TRUE),IF(OR(J40&gt;=49,ISNUMBER(J40)=FALSE),0,VLOOKUP(J40,PointTable,K$3,TRUE)),0)</f>
        <v>0</v>
      </c>
      <c r="L40" s="21">
        <v>31</v>
      </c>
      <c r="M40" s="22">
        <f>IF(OR('Men''s Epée'!$A$3=1,'Men''s Epée'!$Y$3=TRUE),IF(OR(L40&gt;=49,ISNUMBER(L40)=FALSE),0,VLOOKUP(L40,PointTable,M$3,TRUE)),0)</f>
        <v>285</v>
      </c>
      <c r="N40" s="21" t="s">
        <v>11</v>
      </c>
      <c r="O40" s="22">
        <f>IF(OR('Men''s Epée'!$A$3=1,'Men''s Epée'!$Z$3=TRUE),IF(OR(N40&gt;=49,ISNUMBER(N40)=FALSE),0,VLOOKUP(N40,PointTable,O$3,TRUE)),0)</f>
        <v>0</v>
      </c>
      <c r="P40" s="21" t="s">
        <v>11</v>
      </c>
      <c r="Q40" s="22">
        <f>IF(OR('Men''s Epée'!$A$3=1,'Men''s Epée'!$AA$3=TRUE),IF(OR(P40&gt;=49,ISNUMBER(P40)=FALSE),0,VLOOKUP(P40,PointTable,Q$3,TRUE)),0)</f>
        <v>0</v>
      </c>
      <c r="R40" s="23"/>
      <c r="S40" s="23"/>
      <c r="T40" s="23"/>
      <c r="U40" s="24"/>
      <c r="W40" s="25">
        <f t="shared" si="10"/>
        <v>290</v>
      </c>
      <c r="X40" s="25">
        <f t="shared" si="11"/>
        <v>0</v>
      </c>
      <c r="Y40" s="25">
        <f t="shared" si="12"/>
        <v>285</v>
      </c>
      <c r="Z40" s="25">
        <f t="shared" si="13"/>
        <v>0</v>
      </c>
      <c r="AA40" s="25">
        <f t="shared" si="14"/>
        <v>0</v>
      </c>
      <c r="AB40" s="25">
        <f>IF(OR('Men''s Epée'!$A$3=1,R40&gt;0),ABS(R40),0)</f>
        <v>0</v>
      </c>
      <c r="AC40" s="25">
        <f>IF(OR('Men''s Epée'!$A$3=1,S40&gt;0),ABS(S40),0)</f>
        <v>0</v>
      </c>
      <c r="AD40" s="25">
        <f>IF(OR('Men''s Epée'!$A$3=1,T40&gt;0),ABS(T40),0)</f>
        <v>0</v>
      </c>
      <c r="AE40" s="25">
        <f>IF(OR('Men''s Epée'!$A$3=1,U40&gt;0),ABS(U40),0)</f>
        <v>0</v>
      </c>
      <c r="AG40" s="12">
        <f>IF('Men''s Epée'!$W$3=TRUE,I40,0)</f>
        <v>290</v>
      </c>
      <c r="AH40" s="12">
        <f>IF('Men''s Epée'!$X$3=TRUE,K40,0)</f>
        <v>0</v>
      </c>
      <c r="AI40" s="12">
        <f>IF('Men''s Epée'!$Y$3=TRUE,M40,0)</f>
        <v>285</v>
      </c>
      <c r="AJ40" s="12">
        <f>IF('Men''s Epée'!$Z$3=TRUE,O40,0)</f>
        <v>0</v>
      </c>
      <c r="AK40" s="12">
        <f>IF('Men''s Epée'!$AA$3=TRUE,Q40,0)</f>
        <v>0</v>
      </c>
      <c r="AL40" s="26">
        <f t="shared" si="15"/>
        <v>0</v>
      </c>
      <c r="AM40" s="26">
        <f t="shared" si="16"/>
        <v>0</v>
      </c>
      <c r="AN40" s="26">
        <f t="shared" si="17"/>
        <v>0</v>
      </c>
      <c r="AO40" s="26">
        <f t="shared" si="18"/>
        <v>0</v>
      </c>
      <c r="AP40" s="12">
        <f t="shared" si="19"/>
        <v>575</v>
      </c>
    </row>
    <row r="41" spans="1:42" ht="13.5">
      <c r="A41" s="16" t="str">
        <f t="shared" si="0"/>
        <v>38</v>
      </c>
      <c r="B41" s="16">
        <f t="shared" si="9"/>
      </c>
      <c r="C41" s="17" t="s">
        <v>373</v>
      </c>
      <c r="D41" s="18">
        <v>67</v>
      </c>
      <c r="E41" s="19">
        <f>ROUND(F41+IF('Men''s Epée'!$A$3=1,G41,0)+LARGE($W41:$AE41,1)+LARGE($W41:$AE41,2)+LARGE($W41:$AE41,3),0)</f>
        <v>555</v>
      </c>
      <c r="F41" s="20"/>
      <c r="G41" s="21"/>
      <c r="H41" s="21" t="s">
        <v>11</v>
      </c>
      <c r="I41" s="22">
        <f>IF(OR('Men''s Epée'!$A$3=1,'Men''s Epée'!$W$3=TRUE),IF(OR(H41&gt;=49,ISNUMBER(H41)=FALSE),0,VLOOKUP(H41,PointTable,I$3,TRUE)),0)</f>
        <v>0</v>
      </c>
      <c r="J41" s="21" t="s">
        <v>11</v>
      </c>
      <c r="K41" s="22">
        <f>IF(OR('Men''s Epée'!$A$3=1,'Men''s Epée'!$X$3=TRUE),IF(OR(J41&gt;=49,ISNUMBER(J41)=FALSE),0,VLOOKUP(J41,PointTable,K$3,TRUE)),0)</f>
        <v>0</v>
      </c>
      <c r="L41" s="21">
        <v>34.5</v>
      </c>
      <c r="M41" s="22">
        <f>IF(OR('Men''s Epée'!$A$3=1,'Men''s Epée'!$Y$3=TRUE),IF(OR(L41&gt;=49,ISNUMBER(L41)=FALSE),0,VLOOKUP(L41,PointTable,M$3,TRUE)),0)</f>
        <v>267.5</v>
      </c>
      <c r="N41" s="21" t="s">
        <v>11</v>
      </c>
      <c r="O41" s="22">
        <f>IF(OR('Men''s Epée'!$A$3=1,'Men''s Epée'!$Z$3=TRUE),IF(OR(N41&gt;=49,ISNUMBER(N41)=FALSE),0,VLOOKUP(N41,PointTable,O$3,TRUE)),0)</f>
        <v>0</v>
      </c>
      <c r="P41" s="21">
        <v>26</v>
      </c>
      <c r="Q41" s="22">
        <f>IF(OR('Men''s Epée'!$A$3=1,'Men''s Epée'!$AA$3=TRUE),IF(OR(P41&gt;=49,ISNUMBER(P41)=FALSE),0,VLOOKUP(P41,PointTable,Q$3,TRUE)),0)</f>
        <v>287</v>
      </c>
      <c r="R41" s="23"/>
      <c r="S41" s="23"/>
      <c r="T41" s="23"/>
      <c r="U41" s="24"/>
      <c r="W41" s="25">
        <f t="shared" si="10"/>
        <v>0</v>
      </c>
      <c r="X41" s="25">
        <f t="shared" si="11"/>
        <v>0</v>
      </c>
      <c r="Y41" s="25">
        <f t="shared" si="12"/>
        <v>267.5</v>
      </c>
      <c r="Z41" s="25">
        <f t="shared" si="13"/>
        <v>0</v>
      </c>
      <c r="AA41" s="25">
        <f t="shared" si="14"/>
        <v>287</v>
      </c>
      <c r="AB41" s="25">
        <f>IF(OR('Men''s Epée'!$A$3=1,R41&gt;0),ABS(R41),0)</f>
        <v>0</v>
      </c>
      <c r="AC41" s="25">
        <f>IF(OR('Men''s Epée'!$A$3=1,S41&gt;0),ABS(S41),0)</f>
        <v>0</v>
      </c>
      <c r="AD41" s="25">
        <f>IF(OR('Men''s Epée'!$A$3=1,T41&gt;0),ABS(T41),0)</f>
        <v>0</v>
      </c>
      <c r="AE41" s="25">
        <f>IF(OR('Men''s Epée'!$A$3=1,U41&gt;0),ABS(U41),0)</f>
        <v>0</v>
      </c>
      <c r="AG41" s="12">
        <f>IF('Men''s Epée'!$W$3=TRUE,I41,0)</f>
        <v>0</v>
      </c>
      <c r="AH41" s="12">
        <f>IF('Men''s Epée'!$X$3=TRUE,K41,0)</f>
        <v>0</v>
      </c>
      <c r="AI41" s="12">
        <f>IF('Men''s Epée'!$Y$3=TRUE,M41,0)</f>
        <v>267.5</v>
      </c>
      <c r="AJ41" s="12">
        <f>IF('Men''s Epée'!$Z$3=TRUE,O41,0)</f>
        <v>0</v>
      </c>
      <c r="AK41" s="12">
        <f>IF('Men''s Epée'!$AA$3=TRUE,Q41,0)</f>
        <v>287</v>
      </c>
      <c r="AL41" s="26">
        <f t="shared" si="15"/>
        <v>0</v>
      </c>
      <c r="AM41" s="26">
        <f t="shared" si="16"/>
        <v>0</v>
      </c>
      <c r="AN41" s="26">
        <f t="shared" si="17"/>
        <v>0</v>
      </c>
      <c r="AO41" s="26">
        <f t="shared" si="18"/>
        <v>0</v>
      </c>
      <c r="AP41" s="12">
        <f t="shared" si="19"/>
        <v>554.5</v>
      </c>
    </row>
    <row r="42" spans="1:42" ht="13.5">
      <c r="A42" s="16" t="str">
        <f t="shared" si="0"/>
        <v>39</v>
      </c>
      <c r="B42" s="16" t="str">
        <f t="shared" si="9"/>
        <v>^</v>
      </c>
      <c r="C42" s="17" t="s">
        <v>375</v>
      </c>
      <c r="D42" s="18">
        <v>73</v>
      </c>
      <c r="E42" s="19">
        <f>ROUND(F42+IF('Men''s Epée'!$A$3=1,G42,0)+LARGE($W42:$AE42,1)+LARGE($W42:$AE42,2)+LARGE($W42:$AE42,3),0)</f>
        <v>545</v>
      </c>
      <c r="F42" s="20"/>
      <c r="G42" s="21"/>
      <c r="H42" s="21" t="s">
        <v>11</v>
      </c>
      <c r="I42" s="22">
        <f>IF(OR('Men''s Epée'!$A$3=1,'Men''s Epée'!$W$3=TRUE),IF(OR(H42&gt;=49,ISNUMBER(H42)=FALSE),0,VLOOKUP(H42,PointTable,I$3,TRUE)),0)</f>
        <v>0</v>
      </c>
      <c r="J42" s="21" t="s">
        <v>11</v>
      </c>
      <c r="K42" s="22">
        <f>IF(OR('Men''s Epée'!$A$3=1,'Men''s Epée'!$X$3=TRUE),IF(OR(J42&gt;=49,ISNUMBER(J42)=FALSE),0,VLOOKUP(J42,PointTable,K$3,TRUE)),0)</f>
        <v>0</v>
      </c>
      <c r="L42" s="21">
        <v>47</v>
      </c>
      <c r="M42" s="22">
        <f>IF(OR('Men''s Epée'!$A$3=1,'Men''s Epée'!$Y$3=TRUE),IF(OR(L42&gt;=49,ISNUMBER(L42)=FALSE),0,VLOOKUP(L42,PointTable,M$3,TRUE)),0)</f>
        <v>205</v>
      </c>
      <c r="N42" s="21" t="s">
        <v>11</v>
      </c>
      <c r="O42" s="22">
        <f>IF(OR('Men''s Epée'!$A$3=1,'Men''s Epée'!$Z$3=TRUE),IF(OR(N42&gt;=49,ISNUMBER(N42)=FALSE),0,VLOOKUP(N42,PointTable,O$3,TRUE)),0)</f>
        <v>0</v>
      </c>
      <c r="P42" s="21">
        <v>22</v>
      </c>
      <c r="Q42" s="22">
        <f>IF(OR('Men''s Epée'!$A$3=1,'Men''s Epée'!$AA$3=TRUE),IF(OR(P42&gt;=49,ISNUMBER(P42)=FALSE),0,VLOOKUP(P42,PointTable,Q$3,TRUE)),0)</f>
        <v>340</v>
      </c>
      <c r="R42" s="23"/>
      <c r="S42" s="23"/>
      <c r="T42" s="23"/>
      <c r="U42" s="24"/>
      <c r="W42" s="25">
        <f t="shared" si="10"/>
        <v>0</v>
      </c>
      <c r="X42" s="25">
        <f t="shared" si="11"/>
        <v>0</v>
      </c>
      <c r="Y42" s="25">
        <f t="shared" si="12"/>
        <v>205</v>
      </c>
      <c r="Z42" s="25">
        <f t="shared" si="13"/>
        <v>0</v>
      </c>
      <c r="AA42" s="25">
        <f t="shared" si="14"/>
        <v>340</v>
      </c>
      <c r="AB42" s="25">
        <f>IF(OR('Men''s Epée'!$A$3=1,R42&gt;0),ABS(R42),0)</f>
        <v>0</v>
      </c>
      <c r="AC42" s="25">
        <f>IF(OR('Men''s Epée'!$A$3=1,S42&gt;0),ABS(S42),0)</f>
        <v>0</v>
      </c>
      <c r="AD42" s="25">
        <f>IF(OR('Men''s Epée'!$A$3=1,T42&gt;0),ABS(T42),0)</f>
        <v>0</v>
      </c>
      <c r="AE42" s="25">
        <f>IF(OR('Men''s Epée'!$A$3=1,U42&gt;0),ABS(U42),0)</f>
        <v>0</v>
      </c>
      <c r="AG42" s="12">
        <f>IF('Men''s Epée'!$W$3=TRUE,I42,0)</f>
        <v>0</v>
      </c>
      <c r="AH42" s="12">
        <f>IF('Men''s Epée'!$X$3=TRUE,K42,0)</f>
        <v>0</v>
      </c>
      <c r="AI42" s="12">
        <f>IF('Men''s Epée'!$Y$3=TRUE,M42,0)</f>
        <v>205</v>
      </c>
      <c r="AJ42" s="12">
        <f>IF('Men''s Epée'!$Z$3=TRUE,O42,0)</f>
        <v>0</v>
      </c>
      <c r="AK42" s="12">
        <f>IF('Men''s Epée'!$AA$3=TRUE,Q42,0)</f>
        <v>340</v>
      </c>
      <c r="AL42" s="26">
        <f t="shared" si="15"/>
        <v>0</v>
      </c>
      <c r="AM42" s="26">
        <f t="shared" si="16"/>
        <v>0</v>
      </c>
      <c r="AN42" s="26">
        <f t="shared" si="17"/>
        <v>0</v>
      </c>
      <c r="AO42" s="26">
        <f t="shared" si="18"/>
        <v>0</v>
      </c>
      <c r="AP42" s="12">
        <f t="shared" si="19"/>
        <v>545</v>
      </c>
    </row>
    <row r="43" spans="1:42" ht="13.5">
      <c r="A43" s="16" t="str">
        <f t="shared" si="0"/>
        <v>40</v>
      </c>
      <c r="B43" s="16">
        <f t="shared" si="9"/>
      </c>
      <c r="C43" s="17" t="s">
        <v>84</v>
      </c>
      <c r="D43" s="18">
        <v>69</v>
      </c>
      <c r="E43" s="19">
        <f>ROUND(F43+IF('Men''s Epée'!$A$3=1,G43,0)+LARGE($W43:$AE43,1)+LARGE($W43:$AE43,2)+LARGE($W43:$AE43,3),0)</f>
        <v>543</v>
      </c>
      <c r="F43" s="20"/>
      <c r="G43" s="21"/>
      <c r="H43" s="21" t="s">
        <v>11</v>
      </c>
      <c r="I43" s="22">
        <f>IF(OR('Men''s Epée'!$A$3=1,'Men''s Epée'!$W$3=TRUE),IF(OR(H43&gt;=49,ISNUMBER(H43)=FALSE),0,VLOOKUP(H43,PointTable,I$3,TRUE)),0)</f>
        <v>0</v>
      </c>
      <c r="J43" s="21">
        <v>26</v>
      </c>
      <c r="K43" s="22">
        <f>IF(OR('Men''s Epée'!$A$3=1,'Men''s Epée'!$X$3=TRUE),IF(OR(J43&gt;=49,ISNUMBER(J43)=FALSE),0,VLOOKUP(J43,PointTable,K$3,TRUE)),0)</f>
        <v>310</v>
      </c>
      <c r="L43" s="21">
        <v>41.5</v>
      </c>
      <c r="M43" s="22">
        <f>IF(OR('Men''s Epée'!$A$3=1,'Men''s Epée'!$Y$3=TRUE),IF(OR(L43&gt;=49,ISNUMBER(L43)=FALSE),0,VLOOKUP(L43,PointTable,M$3,TRUE)),0)</f>
        <v>232.5</v>
      </c>
      <c r="N43" s="21" t="s">
        <v>11</v>
      </c>
      <c r="O43" s="22">
        <f>IF(OR('Men''s Epée'!$A$3=1,'Men''s Epée'!$Z$3=TRUE),IF(OR(N43&gt;=49,ISNUMBER(N43)=FALSE),0,VLOOKUP(N43,PointTable,O$3,TRUE)),0)</f>
        <v>0</v>
      </c>
      <c r="P43" s="21" t="s">
        <v>11</v>
      </c>
      <c r="Q43" s="22">
        <f>IF(OR('Men''s Epée'!$A$3=1,'Men''s Epée'!$AA$3=TRUE),IF(OR(P43&gt;=49,ISNUMBER(P43)=FALSE),0,VLOOKUP(P43,PointTable,Q$3,TRUE)),0)</f>
        <v>0</v>
      </c>
      <c r="R43" s="23"/>
      <c r="S43" s="23"/>
      <c r="T43" s="23"/>
      <c r="U43" s="24"/>
      <c r="W43" s="25">
        <f t="shared" si="10"/>
        <v>0</v>
      </c>
      <c r="X43" s="25">
        <f t="shared" si="11"/>
        <v>310</v>
      </c>
      <c r="Y43" s="25">
        <f t="shared" si="12"/>
        <v>232.5</v>
      </c>
      <c r="Z43" s="25">
        <f t="shared" si="13"/>
        <v>0</v>
      </c>
      <c r="AA43" s="25">
        <f t="shared" si="14"/>
        <v>0</v>
      </c>
      <c r="AB43" s="25">
        <f>IF(OR('Men''s Epée'!$A$3=1,R43&gt;0),ABS(R43),0)</f>
        <v>0</v>
      </c>
      <c r="AC43" s="25">
        <f>IF(OR('Men''s Epée'!$A$3=1,S43&gt;0),ABS(S43),0)</f>
        <v>0</v>
      </c>
      <c r="AD43" s="25">
        <f>IF(OR('Men''s Epée'!$A$3=1,T43&gt;0),ABS(T43),0)</f>
        <v>0</v>
      </c>
      <c r="AE43" s="25">
        <f>IF(OR('Men''s Epée'!$A$3=1,U43&gt;0),ABS(U43),0)</f>
        <v>0</v>
      </c>
      <c r="AG43" s="12">
        <f>IF('Men''s Epée'!$W$3=TRUE,I43,0)</f>
        <v>0</v>
      </c>
      <c r="AH43" s="12">
        <f>IF('Men''s Epée'!$X$3=TRUE,K43,0)</f>
        <v>310</v>
      </c>
      <c r="AI43" s="12">
        <f>IF('Men''s Epée'!$Y$3=TRUE,M43,0)</f>
        <v>232.5</v>
      </c>
      <c r="AJ43" s="12">
        <f>IF('Men''s Epée'!$Z$3=TRUE,O43,0)</f>
        <v>0</v>
      </c>
      <c r="AK43" s="12">
        <f>IF('Men''s Epée'!$AA$3=TRUE,Q43,0)</f>
        <v>0</v>
      </c>
      <c r="AL43" s="26">
        <f t="shared" si="15"/>
        <v>0</v>
      </c>
      <c r="AM43" s="26">
        <f t="shared" si="16"/>
        <v>0</v>
      </c>
      <c r="AN43" s="26">
        <f t="shared" si="17"/>
        <v>0</v>
      </c>
      <c r="AO43" s="26">
        <f t="shared" si="18"/>
        <v>0</v>
      </c>
      <c r="AP43" s="12">
        <f t="shared" si="19"/>
        <v>542.5</v>
      </c>
    </row>
    <row r="44" spans="1:42" ht="13.5">
      <c r="A44" s="16" t="str">
        <f t="shared" si="0"/>
        <v>41</v>
      </c>
      <c r="B44" s="16">
        <f t="shared" si="9"/>
      </c>
      <c r="C44" s="17" t="s">
        <v>374</v>
      </c>
      <c r="D44" s="18">
        <v>61</v>
      </c>
      <c r="E44" s="19">
        <f>ROUND(F44+IF('Men''s Epée'!$A$3=1,G44,0)+LARGE($W44:$AE44,1)+LARGE($W44:$AE44,2)+LARGE($W44:$AE44,3),0)</f>
        <v>508</v>
      </c>
      <c r="F44" s="20"/>
      <c r="G44" s="21"/>
      <c r="H44" s="21" t="s">
        <v>11</v>
      </c>
      <c r="I44" s="22">
        <f>IF(OR('Men''s Epée'!$A$3=1,'Men''s Epée'!$W$3=TRUE),IF(OR(H44&gt;=49,ISNUMBER(H44)=FALSE),0,VLOOKUP(H44,PointTable,I$3,TRUE)),0)</f>
        <v>0</v>
      </c>
      <c r="J44" s="21" t="s">
        <v>11</v>
      </c>
      <c r="K44" s="22">
        <f>IF(OR('Men''s Epée'!$A$3=1,'Men''s Epée'!$X$3=TRUE),IF(OR(J44&gt;=49,ISNUMBER(J44)=FALSE),0,VLOOKUP(J44,PointTable,K$3,TRUE)),0)</f>
        <v>0</v>
      </c>
      <c r="L44" s="21">
        <v>41.5</v>
      </c>
      <c r="M44" s="22">
        <f>IF(OR('Men''s Epée'!$A$3=1,'Men''s Epée'!$Y$3=TRUE),IF(OR(L44&gt;=49,ISNUMBER(L44)=FALSE),0,VLOOKUP(L44,PointTable,M$3,TRUE)),0)</f>
        <v>232.5</v>
      </c>
      <c r="N44" s="21" t="s">
        <v>11</v>
      </c>
      <c r="O44" s="22">
        <f>IF(OR('Men''s Epée'!$A$3=1,'Men''s Epée'!$Z$3=TRUE),IF(OR(N44&gt;=49,ISNUMBER(N44)=FALSE),0,VLOOKUP(N44,PointTable,O$3,TRUE)),0)</f>
        <v>0</v>
      </c>
      <c r="P44" s="21">
        <v>32</v>
      </c>
      <c r="Q44" s="22">
        <f>IF(OR('Men''s Epée'!$A$3=1,'Men''s Epée'!$AA$3=TRUE),IF(OR(P44&gt;=49,ISNUMBER(P44)=FALSE),0,VLOOKUP(P44,PointTable,Q$3,TRUE)),0)</f>
        <v>275</v>
      </c>
      <c r="R44" s="23"/>
      <c r="S44" s="23"/>
      <c r="T44" s="23"/>
      <c r="U44" s="24"/>
      <c r="W44" s="25">
        <f t="shared" si="10"/>
        <v>0</v>
      </c>
      <c r="X44" s="25">
        <f t="shared" si="11"/>
        <v>0</v>
      </c>
      <c r="Y44" s="25">
        <f t="shared" si="12"/>
        <v>232.5</v>
      </c>
      <c r="Z44" s="25">
        <f t="shared" si="13"/>
        <v>0</v>
      </c>
      <c r="AA44" s="25">
        <f t="shared" si="14"/>
        <v>275</v>
      </c>
      <c r="AB44" s="25">
        <f>IF(OR('Men''s Epée'!$A$3=1,R44&gt;0),ABS(R44),0)</f>
        <v>0</v>
      </c>
      <c r="AC44" s="25">
        <f>IF(OR('Men''s Epée'!$A$3=1,S44&gt;0),ABS(S44),0)</f>
        <v>0</v>
      </c>
      <c r="AD44" s="25">
        <f>IF(OR('Men''s Epée'!$A$3=1,T44&gt;0),ABS(T44),0)</f>
        <v>0</v>
      </c>
      <c r="AE44" s="25">
        <f>IF(OR('Men''s Epée'!$A$3=1,U44&gt;0),ABS(U44),0)</f>
        <v>0</v>
      </c>
      <c r="AG44" s="12">
        <f>IF('Men''s Epée'!$W$3=TRUE,I44,0)</f>
        <v>0</v>
      </c>
      <c r="AH44" s="12">
        <f>IF('Men''s Epée'!$X$3=TRUE,K44,0)</f>
        <v>0</v>
      </c>
      <c r="AI44" s="12">
        <f>IF('Men''s Epée'!$Y$3=TRUE,M44,0)</f>
        <v>232.5</v>
      </c>
      <c r="AJ44" s="12">
        <f>IF('Men''s Epée'!$Z$3=TRUE,O44,0)</f>
        <v>0</v>
      </c>
      <c r="AK44" s="12">
        <f>IF('Men''s Epée'!$AA$3=TRUE,Q44,0)</f>
        <v>275</v>
      </c>
      <c r="AL44" s="26">
        <f t="shared" si="15"/>
        <v>0</v>
      </c>
      <c r="AM44" s="26">
        <f t="shared" si="16"/>
        <v>0</v>
      </c>
      <c r="AN44" s="26">
        <f t="shared" si="17"/>
        <v>0</v>
      </c>
      <c r="AO44" s="26">
        <f t="shared" si="18"/>
        <v>0</v>
      </c>
      <c r="AP44" s="12">
        <f t="shared" si="19"/>
        <v>507.5</v>
      </c>
    </row>
    <row r="45" spans="1:42" ht="13.5">
      <c r="A45" s="16" t="str">
        <f t="shared" si="0"/>
        <v>42</v>
      </c>
      <c r="B45" s="16" t="str">
        <f t="shared" si="9"/>
        <v># ^</v>
      </c>
      <c r="C45" s="17" t="s">
        <v>112</v>
      </c>
      <c r="D45" s="18">
        <v>81</v>
      </c>
      <c r="E45" s="19">
        <f>ROUND(F45+IF('Men''s Epée'!$A$3=1,G45,0)+LARGE($W45:$AE45,1)+LARGE($W45:$AE45,2)+LARGE($W45:$AE45,3),0)</f>
        <v>499</v>
      </c>
      <c r="F45" s="20"/>
      <c r="G45" s="21"/>
      <c r="H45" s="21">
        <v>46</v>
      </c>
      <c r="I45" s="22">
        <f>IF(OR('Men''s Epée'!$A$3=1,'Men''s Epée'!$W$3=TRUE),IF(OR(H45&gt;=49,ISNUMBER(H45)=FALSE),0,VLOOKUP(H45,PointTable,I$3,TRUE)),0)</f>
        <v>210</v>
      </c>
      <c r="J45" s="21" t="s">
        <v>11</v>
      </c>
      <c r="K45" s="22">
        <f>IF(OR('Men''s Epée'!$A$3=1,'Men''s Epée'!$X$3=TRUE),IF(OR(J45&gt;=49,ISNUMBER(J45)=FALSE),0,VLOOKUP(J45,PointTable,K$3,TRUE)),0)</f>
        <v>0</v>
      </c>
      <c r="L45" s="21" t="s">
        <v>11</v>
      </c>
      <c r="M45" s="22">
        <f>IF(OR('Men''s Epée'!$A$3=1,'Men''s Epée'!$Y$3=TRUE),IF(OR(L45&gt;=49,ISNUMBER(L45)=FALSE),0,VLOOKUP(L45,PointTable,M$3,TRUE)),0)</f>
        <v>0</v>
      </c>
      <c r="N45" s="21" t="s">
        <v>11</v>
      </c>
      <c r="O45" s="22">
        <f>IF(OR('Men''s Epée'!$A$3=1,'Men''s Epée'!$Z$3=TRUE),IF(OR(N45&gt;=49,ISNUMBER(N45)=FALSE),0,VLOOKUP(N45,PointTable,O$3,TRUE)),0)</f>
        <v>0</v>
      </c>
      <c r="P45" s="21">
        <v>25</v>
      </c>
      <c r="Q45" s="22">
        <f>IF(OR('Men''s Epée'!$A$3=1,'Men''s Epée'!$AA$3=TRUE),IF(OR(P45&gt;=49,ISNUMBER(P45)=FALSE),0,VLOOKUP(P45,PointTable,Q$3,TRUE)),0)</f>
        <v>289</v>
      </c>
      <c r="R45" s="23"/>
      <c r="S45" s="23"/>
      <c r="T45" s="23"/>
      <c r="U45" s="24"/>
      <c r="W45" s="25">
        <f t="shared" si="10"/>
        <v>210</v>
      </c>
      <c r="X45" s="25">
        <f t="shared" si="11"/>
        <v>0</v>
      </c>
      <c r="Y45" s="25">
        <f t="shared" si="12"/>
        <v>0</v>
      </c>
      <c r="Z45" s="25">
        <f t="shared" si="13"/>
        <v>0</v>
      </c>
      <c r="AA45" s="25">
        <f t="shared" si="14"/>
        <v>289</v>
      </c>
      <c r="AB45" s="25">
        <f>IF(OR('Men''s Epée'!$A$3=1,R45&gt;0),ABS(R45),0)</f>
        <v>0</v>
      </c>
      <c r="AC45" s="25">
        <f>IF(OR('Men''s Epée'!$A$3=1,S45&gt;0),ABS(S45),0)</f>
        <v>0</v>
      </c>
      <c r="AD45" s="25">
        <f>IF(OR('Men''s Epée'!$A$3=1,T45&gt;0),ABS(T45),0)</f>
        <v>0</v>
      </c>
      <c r="AE45" s="25">
        <f>IF(OR('Men''s Epée'!$A$3=1,U45&gt;0),ABS(U45),0)</f>
        <v>0</v>
      </c>
      <c r="AG45" s="12">
        <f>IF('Men''s Epée'!$W$3=TRUE,I45,0)</f>
        <v>210</v>
      </c>
      <c r="AH45" s="12">
        <f>IF('Men''s Epée'!$X$3=TRUE,K45,0)</f>
        <v>0</v>
      </c>
      <c r="AI45" s="12">
        <f>IF('Men''s Epée'!$Y$3=TRUE,M45,0)</f>
        <v>0</v>
      </c>
      <c r="AJ45" s="12">
        <f>IF('Men''s Epée'!$Z$3=TRUE,O45,0)</f>
        <v>0</v>
      </c>
      <c r="AK45" s="12">
        <f>IF('Men''s Epée'!$AA$3=TRUE,Q45,0)</f>
        <v>289</v>
      </c>
      <c r="AL45" s="26">
        <f t="shared" si="15"/>
        <v>0</v>
      </c>
      <c r="AM45" s="26">
        <f t="shared" si="16"/>
        <v>0</v>
      </c>
      <c r="AN45" s="26">
        <f t="shared" si="17"/>
        <v>0</v>
      </c>
      <c r="AO45" s="26">
        <f t="shared" si="18"/>
        <v>0</v>
      </c>
      <c r="AP45" s="12">
        <f t="shared" si="19"/>
        <v>499</v>
      </c>
    </row>
    <row r="46" spans="1:42" ht="13.5">
      <c r="A46" s="16" t="str">
        <f t="shared" si="0"/>
        <v>43T</v>
      </c>
      <c r="B46" s="16">
        <f t="shared" si="9"/>
      </c>
      <c r="C46" s="17" t="s">
        <v>96</v>
      </c>
      <c r="D46" s="18">
        <v>63</v>
      </c>
      <c r="E46" s="19">
        <f>ROUND(F46+IF('Men''s Epée'!$A$3=1,G46,0)+LARGE($W46:$AE46,1)+LARGE($W46:$AE46,2)+LARGE($W46:$AE46,3),0)</f>
        <v>415</v>
      </c>
      <c r="F46" s="20"/>
      <c r="G46" s="21"/>
      <c r="H46" s="21" t="s">
        <v>11</v>
      </c>
      <c r="I46" s="22">
        <f>IF(OR('Men''s Epée'!$A$3=1,'Men''s Epée'!$W$3=TRUE),IF(OR(H46&gt;=49,ISNUMBER(H46)=FALSE),0,VLOOKUP(H46,PointTable,I$3,TRUE)),0)</f>
        <v>0</v>
      </c>
      <c r="J46" s="21" t="s">
        <v>11</v>
      </c>
      <c r="K46" s="22">
        <f>IF(OR('Men''s Epée'!$A$3=1,'Men''s Epée'!$X$3=TRUE),IF(OR(J46&gt;=49,ISNUMBER(J46)=FALSE),0,VLOOKUP(J46,PointTable,K$3,TRUE)),0)</f>
        <v>0</v>
      </c>
      <c r="L46" s="21">
        <v>17</v>
      </c>
      <c r="M46" s="22">
        <f>IF(OR('Men''s Epée'!$A$3=1,'Men''s Epée'!$Y$3=TRUE),IF(OR(L46&gt;=49,ISNUMBER(L46)=FALSE),0,VLOOKUP(L46,PointTable,M$3,TRUE)),0)</f>
        <v>415</v>
      </c>
      <c r="N46" s="21" t="s">
        <v>11</v>
      </c>
      <c r="O46" s="22">
        <f>IF(OR('Men''s Epée'!$A$3=1,'Men''s Epée'!$Z$3=TRUE),IF(OR(N46&gt;=49,ISNUMBER(N46)=FALSE),0,VLOOKUP(N46,PointTable,O$3,TRUE)),0)</f>
        <v>0</v>
      </c>
      <c r="P46" s="21" t="s">
        <v>11</v>
      </c>
      <c r="Q46" s="22">
        <f>IF(OR('Men''s Epée'!$A$3=1,'Men''s Epée'!$AA$3=TRUE),IF(OR(P46&gt;=49,ISNUMBER(P46)=FALSE),0,VLOOKUP(P46,PointTable,Q$3,TRUE)),0)</f>
        <v>0</v>
      </c>
      <c r="R46" s="23"/>
      <c r="S46" s="23"/>
      <c r="T46" s="23"/>
      <c r="U46" s="24"/>
      <c r="W46" s="25">
        <f t="shared" si="10"/>
        <v>0</v>
      </c>
      <c r="X46" s="25">
        <f t="shared" si="11"/>
        <v>0</v>
      </c>
      <c r="Y46" s="25">
        <f t="shared" si="12"/>
        <v>415</v>
      </c>
      <c r="Z46" s="25">
        <f t="shared" si="13"/>
        <v>0</v>
      </c>
      <c r="AA46" s="25">
        <f t="shared" si="14"/>
        <v>0</v>
      </c>
      <c r="AB46" s="25">
        <f>IF(OR('Men''s Epée'!$A$3=1,R46&gt;0),ABS(R46),0)</f>
        <v>0</v>
      </c>
      <c r="AC46" s="25">
        <f>IF(OR('Men''s Epée'!$A$3=1,S46&gt;0),ABS(S46),0)</f>
        <v>0</v>
      </c>
      <c r="AD46" s="25">
        <f>IF(OR('Men''s Epée'!$A$3=1,T46&gt;0),ABS(T46),0)</f>
        <v>0</v>
      </c>
      <c r="AE46" s="25">
        <f>IF(OR('Men''s Epée'!$A$3=1,U46&gt;0),ABS(U46),0)</f>
        <v>0</v>
      </c>
      <c r="AG46" s="12">
        <f>IF('Men''s Epée'!$W$3=TRUE,I46,0)</f>
        <v>0</v>
      </c>
      <c r="AH46" s="12">
        <f>IF('Men''s Epée'!$X$3=TRUE,K46,0)</f>
        <v>0</v>
      </c>
      <c r="AI46" s="12">
        <f>IF('Men''s Epée'!$Y$3=TRUE,M46,0)</f>
        <v>415</v>
      </c>
      <c r="AJ46" s="12">
        <f>IF('Men''s Epée'!$Z$3=TRUE,O46,0)</f>
        <v>0</v>
      </c>
      <c r="AK46" s="12">
        <f>IF('Men''s Epée'!$AA$3=TRUE,Q46,0)</f>
        <v>0</v>
      </c>
      <c r="AL46" s="26">
        <f t="shared" si="15"/>
        <v>0</v>
      </c>
      <c r="AM46" s="26">
        <f t="shared" si="16"/>
        <v>0</v>
      </c>
      <c r="AN46" s="26">
        <f t="shared" si="17"/>
        <v>0</v>
      </c>
      <c r="AO46" s="26">
        <f t="shared" si="18"/>
        <v>0</v>
      </c>
      <c r="AP46" s="12">
        <f t="shared" si="19"/>
        <v>415</v>
      </c>
    </row>
    <row r="47" spans="1:42" ht="13.5">
      <c r="A47" s="16" t="str">
        <f t="shared" si="0"/>
        <v>43T</v>
      </c>
      <c r="B47" s="16" t="str">
        <f>TRIM(IF(D47&gt;=JuniorCutoff,"#","")&amp;IF(ISERROR(FIND("*",C47))," "&amp;IF(AND(D47&gt;=WUGStartCutoff,D47&lt;=WUGStopCutoff),"^",""),""))</f>
        <v># ^</v>
      </c>
      <c r="C47" s="17" t="s">
        <v>99</v>
      </c>
      <c r="D47" s="36">
        <v>80</v>
      </c>
      <c r="E47" s="19">
        <f>ROUND(F47+IF('Men''s Epée'!$A$3=1,G47,0)+LARGE($W47:$AE47,1)+LARGE($W47:$AE47,2)+LARGE($W47:$AE47,3),0)</f>
        <v>415</v>
      </c>
      <c r="F47" s="20"/>
      <c r="G47" s="21"/>
      <c r="H47" s="21">
        <v>17</v>
      </c>
      <c r="I47" s="22">
        <f>IF(OR('Men''s Epée'!$A$3=1,'Men''s Epée'!$W$3=TRUE),IF(OR(H47&gt;=49,ISNUMBER(H47)=FALSE),0,VLOOKUP(H47,PointTable,I$3,TRUE)),0)</f>
        <v>415</v>
      </c>
      <c r="J47" s="21" t="s">
        <v>11</v>
      </c>
      <c r="K47" s="22">
        <f>IF(OR('Men''s Epée'!$A$3=1,'Men''s Epée'!$X$3=TRUE),IF(OR(J47&gt;=49,ISNUMBER(J47)=FALSE),0,VLOOKUP(J47,PointTable,K$3,TRUE)),0)</f>
        <v>0</v>
      </c>
      <c r="L47" s="21" t="s">
        <v>11</v>
      </c>
      <c r="M47" s="22">
        <f>IF(OR('Men''s Epée'!$A$3=1,'Men''s Epée'!$Y$3=TRUE),IF(OR(L47&gt;=49,ISNUMBER(L47)=FALSE),0,VLOOKUP(L47,PointTable,M$3,TRUE)),0)</f>
        <v>0</v>
      </c>
      <c r="N47" s="21" t="s">
        <v>11</v>
      </c>
      <c r="O47" s="22">
        <f>IF(OR('Men''s Epée'!$A$3=1,'Men''s Epée'!$Z$3=TRUE),IF(OR(N47&gt;=49,ISNUMBER(N47)=FALSE),0,VLOOKUP(N47,PointTable,O$3,TRUE)),0)</f>
        <v>0</v>
      </c>
      <c r="P47" s="21" t="s">
        <v>11</v>
      </c>
      <c r="Q47" s="22">
        <f>IF(OR('Men''s Epée'!$A$3=1,'Men''s Epée'!$AA$3=TRUE),IF(OR(P47&gt;=49,ISNUMBER(P47)=FALSE),0,VLOOKUP(P47,PointTable,Q$3,TRUE)),0)</f>
        <v>0</v>
      </c>
      <c r="R47" s="23"/>
      <c r="S47" s="23"/>
      <c r="T47" s="23"/>
      <c r="U47" s="24"/>
      <c r="W47" s="25">
        <f>I47</f>
        <v>415</v>
      </c>
      <c r="X47" s="25">
        <f>K47</f>
        <v>0</v>
      </c>
      <c r="Y47" s="25">
        <f>M47</f>
        <v>0</v>
      </c>
      <c r="Z47" s="25">
        <f>O47</f>
        <v>0</v>
      </c>
      <c r="AA47" s="25">
        <f>Q47</f>
        <v>0</v>
      </c>
      <c r="AB47" s="25">
        <f>IF(OR('Men''s Epée'!$A$3=1,R47&gt;0),ABS(R47),0)</f>
        <v>0</v>
      </c>
      <c r="AC47" s="25">
        <f>IF(OR('Men''s Epée'!$A$3=1,S47&gt;0),ABS(S47),0)</f>
        <v>0</v>
      </c>
      <c r="AD47" s="25">
        <f>IF(OR('Men''s Epée'!$A$3=1,T47&gt;0),ABS(T47),0)</f>
        <v>0</v>
      </c>
      <c r="AE47" s="25">
        <f>IF(OR('Men''s Epée'!$A$3=1,U47&gt;0),ABS(U47),0)</f>
        <v>0</v>
      </c>
      <c r="AG47" s="12">
        <f>IF('Men''s Epée'!$W$3=TRUE,I47,0)</f>
        <v>415</v>
      </c>
      <c r="AH47" s="12">
        <f>IF('Men''s Epée'!$X$3=TRUE,K47,0)</f>
        <v>0</v>
      </c>
      <c r="AI47" s="12">
        <f>IF('Men''s Epée'!$Y$3=TRUE,M47,0)</f>
        <v>0</v>
      </c>
      <c r="AJ47" s="12">
        <f>IF('Men''s Epée'!$Z$3=TRUE,O47,0)</f>
        <v>0</v>
      </c>
      <c r="AK47" s="12">
        <f>IF('Men''s Epée'!$AA$3=TRUE,Q47,0)</f>
        <v>0</v>
      </c>
      <c r="AL47" s="26">
        <f>MAX(R47,0)</f>
        <v>0</v>
      </c>
      <c r="AM47" s="26">
        <f>MAX(S47,0)</f>
        <v>0</v>
      </c>
      <c r="AN47" s="26">
        <f>MAX(T47,0)</f>
        <v>0</v>
      </c>
      <c r="AO47" s="26">
        <f>MAX(U47,0)</f>
        <v>0</v>
      </c>
      <c r="AP47" s="12">
        <f>LARGE(AG47:AO47,1)+LARGE(AG47:AO47,2)+LARGE(AG47:AO47,3)+F47</f>
        <v>415</v>
      </c>
    </row>
    <row r="48" spans="1:42" ht="13.5">
      <c r="A48" s="16" t="str">
        <f t="shared" si="0"/>
        <v>45</v>
      </c>
      <c r="B48" s="16" t="str">
        <f>TRIM(IF(D48&gt;=JuniorCutoff,"#","")&amp;IF(ISERROR(FIND("*",C48))," "&amp;IF(AND(D48&gt;=WUGStartCutoff,D48&lt;=WUGStopCutoff),"^",""),""))</f>
        <v>#</v>
      </c>
      <c r="C48" s="39" t="s">
        <v>421</v>
      </c>
      <c r="D48" s="36">
        <v>83</v>
      </c>
      <c r="E48" s="19">
        <f>ROUND(F48+IF('Men''s Epée'!$A$3=1,G48,0)+LARGE($W48:$AE48,1)+LARGE($W48:$AE48,2)+LARGE($W48:$AE48,3),0)</f>
        <v>335</v>
      </c>
      <c r="F48" s="20"/>
      <c r="G48" s="21"/>
      <c r="H48" s="21" t="s">
        <v>11</v>
      </c>
      <c r="I48" s="22">
        <f>IF(OR('Men''s Epée'!$A$3=1,'Men''s Epée'!$W$3=TRUE),IF(OR(H48&gt;=49,ISNUMBER(H48)=FALSE),0,VLOOKUP(H48,PointTable,I$3,TRUE)),0)</f>
        <v>0</v>
      </c>
      <c r="J48" s="21" t="s">
        <v>11</v>
      </c>
      <c r="K48" s="22">
        <f>IF(OR('Men''s Epée'!$A$3=1,'Men''s Epée'!$X$3=TRUE),IF(OR(J48&gt;=49,ISNUMBER(J48)=FALSE),0,VLOOKUP(J48,PointTable,K$3,TRUE)),0)</f>
        <v>0</v>
      </c>
      <c r="L48" s="21" t="s">
        <v>11</v>
      </c>
      <c r="M48" s="22">
        <f>IF(OR('Men''s Epée'!$A$3=1,'Men''s Epée'!$Y$3=TRUE),IF(OR(L48&gt;=49,ISNUMBER(L48)=FALSE),0,VLOOKUP(L48,PointTable,M$3,TRUE)),0)</f>
        <v>0</v>
      </c>
      <c r="N48" s="21">
        <v>20</v>
      </c>
      <c r="O48" s="22">
        <f>IF(OR('Men''s Epée'!$A$3=1,'Men''s Epée'!$Z$3=TRUE),IF(OR(N48&gt;=49,ISNUMBER(N48)=FALSE),0,VLOOKUP(N48,PointTable,O$3,TRUE)),0)</f>
        <v>335</v>
      </c>
      <c r="P48" s="21" t="s">
        <v>11</v>
      </c>
      <c r="Q48" s="22">
        <f>IF(OR('Men''s Epée'!$A$3=1,'Men''s Epée'!$AA$3=TRUE),IF(OR(P48&gt;=49,ISNUMBER(P48)=FALSE),0,VLOOKUP(P48,PointTable,Q$3,TRUE)),0)</f>
        <v>0</v>
      </c>
      <c r="R48" s="23"/>
      <c r="S48" s="23"/>
      <c r="T48" s="23"/>
      <c r="U48" s="24"/>
      <c r="W48" s="25">
        <f aca="true" t="shared" si="20" ref="W48:W73">I48</f>
        <v>0</v>
      </c>
      <c r="X48" s="25">
        <f aca="true" t="shared" si="21" ref="X48:X73">K48</f>
        <v>0</v>
      </c>
      <c r="Y48" s="25">
        <f aca="true" t="shared" si="22" ref="Y48:Y73">M48</f>
        <v>0</v>
      </c>
      <c r="Z48" s="25">
        <f aca="true" t="shared" si="23" ref="Z48:Z73">O48</f>
        <v>335</v>
      </c>
      <c r="AA48" s="25">
        <f aca="true" t="shared" si="24" ref="AA48:AA73">Q48</f>
        <v>0</v>
      </c>
      <c r="AB48" s="25">
        <f>IF(OR('Men''s Epée'!$A$3=1,R48&gt;0),ABS(R48),0)</f>
        <v>0</v>
      </c>
      <c r="AC48" s="25">
        <f>IF(OR('Men''s Epée'!$A$3=1,S48&gt;0),ABS(S48),0)</f>
        <v>0</v>
      </c>
      <c r="AD48" s="25">
        <f>IF(OR('Men''s Epée'!$A$3=1,T48&gt;0),ABS(T48),0)</f>
        <v>0</v>
      </c>
      <c r="AE48" s="25">
        <f>IF(OR('Men''s Epée'!$A$3=1,U48&gt;0),ABS(U48),0)</f>
        <v>0</v>
      </c>
      <c r="AG48" s="12">
        <f>IF('Men''s Epée'!$W$3=TRUE,I48,0)</f>
        <v>0</v>
      </c>
      <c r="AH48" s="12">
        <f>IF('Men''s Epée'!$X$3=TRUE,K48,0)</f>
        <v>0</v>
      </c>
      <c r="AI48" s="12">
        <f>IF('Men''s Epée'!$Y$3=TRUE,M48,0)</f>
        <v>0</v>
      </c>
      <c r="AJ48" s="12">
        <f>IF('Men''s Epée'!$Z$3=TRUE,O48,0)</f>
        <v>335</v>
      </c>
      <c r="AK48" s="12">
        <f>IF('Men''s Epée'!$AA$3=TRUE,Q48,0)</f>
        <v>0</v>
      </c>
      <c r="AL48" s="26">
        <f aca="true" t="shared" si="25" ref="AL48:AL73">MAX(R48,0)</f>
        <v>0</v>
      </c>
      <c r="AM48" s="26">
        <f aca="true" t="shared" si="26" ref="AM48:AM73">MAX(S48,0)</f>
        <v>0</v>
      </c>
      <c r="AN48" s="26">
        <f aca="true" t="shared" si="27" ref="AN48:AN73">MAX(T48,0)</f>
        <v>0</v>
      </c>
      <c r="AO48" s="26">
        <f aca="true" t="shared" si="28" ref="AO48:AO73">MAX(U48,0)</f>
        <v>0</v>
      </c>
      <c r="AP48" s="12">
        <f aca="true" t="shared" si="29" ref="AP48:AP73">LARGE(AG48:AO48,1)+LARGE(AG48:AO48,2)+LARGE(AG48:AO48,3)+F48</f>
        <v>335</v>
      </c>
    </row>
    <row r="49" spans="1:42" ht="13.5">
      <c r="A49" s="16" t="str">
        <f t="shared" si="0"/>
        <v>46</v>
      </c>
      <c r="B49" s="16" t="str">
        <f t="shared" si="1"/>
        <v>^</v>
      </c>
      <c r="C49" s="17" t="s">
        <v>85</v>
      </c>
      <c r="D49" s="18">
        <v>78</v>
      </c>
      <c r="E49" s="19">
        <f>ROUND(F49+IF('Men''s Epée'!$A$3=1,G49,0)+LARGE($W49:$AE49,1)+LARGE($W49:$AE49,2)+LARGE($W49:$AE49,3),0)</f>
        <v>305</v>
      </c>
      <c r="F49" s="20"/>
      <c r="G49" s="21"/>
      <c r="H49" s="21" t="s">
        <v>11</v>
      </c>
      <c r="I49" s="22">
        <f>IF(OR('Men''s Epée'!$A$3=1,'Men''s Epée'!$W$3=TRUE),IF(OR(H49&gt;=49,ISNUMBER(H49)=FALSE),0,VLOOKUP(H49,PointTable,I$3,TRUE)),0)</f>
        <v>0</v>
      </c>
      <c r="J49" s="21">
        <v>27</v>
      </c>
      <c r="K49" s="22">
        <f>IF(OR('Men''s Epée'!$A$3=1,'Men''s Epée'!$X$3=TRUE),IF(OR(J49&gt;=49,ISNUMBER(J49)=FALSE),0,VLOOKUP(J49,PointTable,K$3,TRUE)),0)</f>
        <v>305</v>
      </c>
      <c r="L49" s="21" t="s">
        <v>11</v>
      </c>
      <c r="M49" s="22">
        <f>IF(OR('Men''s Epée'!$A$3=1,'Men''s Epée'!$Y$3=TRUE),IF(OR(L49&gt;=49,ISNUMBER(L49)=FALSE),0,VLOOKUP(L49,PointTable,M$3,TRUE)),0)</f>
        <v>0</v>
      </c>
      <c r="N49" s="21" t="s">
        <v>11</v>
      </c>
      <c r="O49" s="22">
        <f>IF(OR('Men''s Epée'!$A$3=1,'Men''s Epée'!$Z$3=TRUE),IF(OR(N49&gt;=49,ISNUMBER(N49)=FALSE),0,VLOOKUP(N49,PointTable,O$3,TRUE)),0)</f>
        <v>0</v>
      </c>
      <c r="P49" s="21" t="s">
        <v>11</v>
      </c>
      <c r="Q49" s="22">
        <f>IF(OR('Men''s Epée'!$A$3=1,'Men''s Epée'!$AA$3=TRUE),IF(OR(P49&gt;=49,ISNUMBER(P49)=FALSE),0,VLOOKUP(P49,PointTable,Q$3,TRUE)),0)</f>
        <v>0</v>
      </c>
      <c r="R49" s="23"/>
      <c r="S49" s="23"/>
      <c r="T49" s="23"/>
      <c r="U49" s="24"/>
      <c r="W49" s="25">
        <f t="shared" si="20"/>
        <v>0</v>
      </c>
      <c r="X49" s="25">
        <f t="shared" si="21"/>
        <v>305</v>
      </c>
      <c r="Y49" s="25">
        <f t="shared" si="22"/>
        <v>0</v>
      </c>
      <c r="Z49" s="25">
        <f t="shared" si="23"/>
        <v>0</v>
      </c>
      <c r="AA49" s="25">
        <f t="shared" si="24"/>
        <v>0</v>
      </c>
      <c r="AB49" s="25">
        <f>IF(OR('Men''s Epée'!$A$3=1,R49&gt;0),ABS(R49),0)</f>
        <v>0</v>
      </c>
      <c r="AC49" s="25">
        <f>IF(OR('Men''s Epée'!$A$3=1,S49&gt;0),ABS(S49),0)</f>
        <v>0</v>
      </c>
      <c r="AD49" s="25">
        <f>IF(OR('Men''s Epée'!$A$3=1,T49&gt;0),ABS(T49),0)</f>
        <v>0</v>
      </c>
      <c r="AE49" s="25">
        <f>IF(OR('Men''s Epée'!$A$3=1,U49&gt;0),ABS(U49),0)</f>
        <v>0</v>
      </c>
      <c r="AG49" s="12">
        <f>IF('Men''s Epée'!$W$3=TRUE,I49,0)</f>
        <v>0</v>
      </c>
      <c r="AH49" s="12">
        <f>IF('Men''s Epée'!$X$3=TRUE,K49,0)</f>
        <v>305</v>
      </c>
      <c r="AI49" s="12">
        <f>IF('Men''s Epée'!$Y$3=TRUE,M49,0)</f>
        <v>0</v>
      </c>
      <c r="AJ49" s="12">
        <f>IF('Men''s Epée'!$Z$3=TRUE,O49,0)</f>
        <v>0</v>
      </c>
      <c r="AK49" s="12">
        <f>IF('Men''s Epée'!$AA$3=TRUE,Q49,0)</f>
        <v>0</v>
      </c>
      <c r="AL49" s="26">
        <f t="shared" si="25"/>
        <v>0</v>
      </c>
      <c r="AM49" s="26">
        <f t="shared" si="26"/>
        <v>0</v>
      </c>
      <c r="AN49" s="26">
        <f t="shared" si="27"/>
        <v>0</v>
      </c>
      <c r="AO49" s="26">
        <f t="shared" si="28"/>
        <v>0</v>
      </c>
      <c r="AP49" s="12">
        <f t="shared" si="29"/>
        <v>305</v>
      </c>
    </row>
    <row r="50" spans="1:42" ht="13.5">
      <c r="A50" s="16" t="str">
        <f t="shared" si="0"/>
        <v>47</v>
      </c>
      <c r="B50" s="16">
        <f aca="true" t="shared" si="30" ref="B50:B58">TRIM(IF(D50&gt;=JuniorCutoff,"#","")&amp;IF(ISERROR(FIND("*",C50))," "&amp;IF(AND(D50&gt;=WUGStartCutoff,D50&lt;=WUGStopCutoff),"^",""),""))</f>
      </c>
      <c r="C50" s="17" t="s">
        <v>388</v>
      </c>
      <c r="D50" s="18">
        <v>73</v>
      </c>
      <c r="E50" s="19">
        <f>ROUND(F50+IF('Men''s Epée'!$A$3=1,G50,0)+LARGE($W50:$AE50,1)+LARGE($W50:$AE50,2)+LARGE($W50:$AE50,3),0)</f>
        <v>300</v>
      </c>
      <c r="F50" s="20"/>
      <c r="G50" s="21"/>
      <c r="H50" s="21" t="s">
        <v>11</v>
      </c>
      <c r="I50" s="22">
        <f>IF(OR('Men''s Epée'!$A$3=1,'Men''s Epée'!$W$3=TRUE),IF(OR(H50&gt;=49,ISNUMBER(H50)=FALSE),0,VLOOKUP(H50,PointTable,I$3,TRUE)),0)</f>
        <v>0</v>
      </c>
      <c r="J50" s="21" t="s">
        <v>11</v>
      </c>
      <c r="K50" s="22">
        <f>IF(OR('Men''s Epée'!$A$3=1,'Men''s Epée'!$X$3=TRUE),IF(OR(J50&gt;=49,ISNUMBER(J50)=FALSE),0,VLOOKUP(J50,PointTable,K$3,TRUE)),0)</f>
        <v>0</v>
      </c>
      <c r="L50" s="21">
        <v>28</v>
      </c>
      <c r="M50" s="22">
        <f>IF(OR('Men''s Epée'!$A$3=1,'Men''s Epée'!$Y$3=TRUE),IF(OR(L50&gt;=49,ISNUMBER(L50)=FALSE),0,VLOOKUP(L50,PointTable,M$3,TRUE)),0)</f>
        <v>300</v>
      </c>
      <c r="N50" s="21" t="s">
        <v>11</v>
      </c>
      <c r="O50" s="22">
        <f>IF(OR('Men''s Epée'!$A$3=1,'Men''s Epée'!$Z$3=TRUE),IF(OR(N50&gt;=49,ISNUMBER(N50)=FALSE),0,VLOOKUP(N50,PointTable,O$3,TRUE)),0)</f>
        <v>0</v>
      </c>
      <c r="P50" s="21" t="s">
        <v>11</v>
      </c>
      <c r="Q50" s="22">
        <f>IF(OR('Men''s Epée'!$A$3=1,'Men''s Epée'!$AA$3=TRUE),IF(OR(P50&gt;=49,ISNUMBER(P50)=FALSE),0,VLOOKUP(P50,PointTable,Q$3,TRUE)),0)</f>
        <v>0</v>
      </c>
      <c r="R50" s="23"/>
      <c r="S50" s="23"/>
      <c r="T50" s="23"/>
      <c r="U50" s="24"/>
      <c r="W50" s="25">
        <f t="shared" si="20"/>
        <v>0</v>
      </c>
      <c r="X50" s="25">
        <f t="shared" si="21"/>
        <v>0</v>
      </c>
      <c r="Y50" s="25">
        <f t="shared" si="22"/>
        <v>300</v>
      </c>
      <c r="Z50" s="25">
        <f t="shared" si="23"/>
        <v>0</v>
      </c>
      <c r="AA50" s="25">
        <f t="shared" si="24"/>
        <v>0</v>
      </c>
      <c r="AB50" s="25">
        <f>IF(OR('Men''s Epée'!$A$3=1,R50&gt;0),ABS(R50),0)</f>
        <v>0</v>
      </c>
      <c r="AC50" s="25">
        <f>IF(OR('Men''s Epée'!$A$3=1,S50&gt;0),ABS(S50),0)</f>
        <v>0</v>
      </c>
      <c r="AD50" s="25">
        <f>IF(OR('Men''s Epée'!$A$3=1,T50&gt;0),ABS(T50),0)</f>
        <v>0</v>
      </c>
      <c r="AE50" s="25">
        <f>IF(OR('Men''s Epée'!$A$3=1,U50&gt;0),ABS(U50),0)</f>
        <v>0</v>
      </c>
      <c r="AG50" s="12">
        <f>IF('Men''s Epée'!$W$3=TRUE,I50,0)</f>
        <v>0</v>
      </c>
      <c r="AH50" s="12">
        <f>IF('Men''s Epée'!$X$3=TRUE,K50,0)</f>
        <v>0</v>
      </c>
      <c r="AI50" s="12">
        <f>IF('Men''s Epée'!$Y$3=TRUE,M50,0)</f>
        <v>300</v>
      </c>
      <c r="AJ50" s="12">
        <f>IF('Men''s Epée'!$Z$3=TRUE,O50,0)</f>
        <v>0</v>
      </c>
      <c r="AK50" s="12">
        <f>IF('Men''s Epée'!$AA$3=TRUE,Q50,0)</f>
        <v>0</v>
      </c>
      <c r="AL50" s="26">
        <f t="shared" si="25"/>
        <v>0</v>
      </c>
      <c r="AM50" s="26">
        <f t="shared" si="26"/>
        <v>0</v>
      </c>
      <c r="AN50" s="26">
        <f t="shared" si="27"/>
        <v>0</v>
      </c>
      <c r="AO50" s="26">
        <f t="shared" si="28"/>
        <v>0</v>
      </c>
      <c r="AP50" s="12">
        <f t="shared" si="29"/>
        <v>300</v>
      </c>
    </row>
    <row r="51" spans="1:42" ht="13.5">
      <c r="A51" s="16" t="str">
        <f t="shared" si="0"/>
        <v>48T</v>
      </c>
      <c r="B51" s="16" t="str">
        <f t="shared" si="30"/>
        <v>#</v>
      </c>
      <c r="C51" s="17" t="s">
        <v>101</v>
      </c>
      <c r="D51" s="18">
        <v>81</v>
      </c>
      <c r="E51" s="19">
        <f>ROUND(F51+IF('Men''s Epée'!$A$3=1,G51,0)+LARGE($W51:$AE51,1)+LARGE($W51:$AE51,2)+LARGE($W51:$AE51,3),0)</f>
        <v>295</v>
      </c>
      <c r="F51" s="20"/>
      <c r="G51" s="21"/>
      <c r="H51" s="21">
        <v>29</v>
      </c>
      <c r="I51" s="22">
        <f>IF(OR('Men''s Epée'!$A$3=1,'Men''s Epée'!$W$3=TRUE),IF(OR(H51&gt;=49,ISNUMBER(H51)=FALSE),0,VLOOKUP(H51,PointTable,I$3,TRUE)),0)</f>
        <v>295</v>
      </c>
      <c r="J51" s="21" t="s">
        <v>11</v>
      </c>
      <c r="K51" s="22">
        <f>IF(OR('Men''s Epée'!$A$3=1,'Men''s Epée'!$X$3=TRUE),IF(OR(J51&gt;=49,ISNUMBER(J51)=FALSE),0,VLOOKUP(J51,PointTable,K$3,TRUE)),0)</f>
        <v>0</v>
      </c>
      <c r="L51" s="21" t="s">
        <v>11</v>
      </c>
      <c r="M51" s="22">
        <f>IF(OR('Men''s Epée'!$A$3=1,'Men''s Epée'!$Y$3=TRUE),IF(OR(L51&gt;=49,ISNUMBER(L51)=FALSE),0,VLOOKUP(L51,PointTable,M$3,TRUE)),0)</f>
        <v>0</v>
      </c>
      <c r="N51" s="21" t="s">
        <v>11</v>
      </c>
      <c r="O51" s="22">
        <f>IF(OR('Men''s Epée'!$A$3=1,'Men''s Epée'!$Z$3=TRUE),IF(OR(N51&gt;=49,ISNUMBER(N51)=FALSE),0,VLOOKUP(N51,PointTable,O$3,TRUE)),0)</f>
        <v>0</v>
      </c>
      <c r="P51" s="21" t="s">
        <v>11</v>
      </c>
      <c r="Q51" s="22">
        <f>IF(OR('Men''s Epée'!$A$3=1,'Men''s Epée'!$AA$3=TRUE),IF(OR(P51&gt;=49,ISNUMBER(P51)=FALSE),0,VLOOKUP(P51,PointTable,Q$3,TRUE)),0)</f>
        <v>0</v>
      </c>
      <c r="R51" s="23"/>
      <c r="S51" s="23"/>
      <c r="T51" s="23"/>
      <c r="U51" s="24"/>
      <c r="W51" s="25">
        <f t="shared" si="20"/>
        <v>295</v>
      </c>
      <c r="X51" s="25">
        <f t="shared" si="21"/>
        <v>0</v>
      </c>
      <c r="Y51" s="25">
        <f t="shared" si="22"/>
        <v>0</v>
      </c>
      <c r="Z51" s="25">
        <f t="shared" si="23"/>
        <v>0</v>
      </c>
      <c r="AA51" s="25">
        <f t="shared" si="24"/>
        <v>0</v>
      </c>
      <c r="AB51" s="25">
        <f>IF(OR('Men''s Epée'!$A$3=1,R51&gt;0),ABS(R51),0)</f>
        <v>0</v>
      </c>
      <c r="AC51" s="25">
        <f>IF(OR('Men''s Epée'!$A$3=1,S51&gt;0),ABS(S51),0)</f>
        <v>0</v>
      </c>
      <c r="AD51" s="25">
        <f>IF(OR('Men''s Epée'!$A$3=1,T51&gt;0),ABS(T51),0)</f>
        <v>0</v>
      </c>
      <c r="AE51" s="25">
        <f>IF(OR('Men''s Epée'!$A$3=1,U51&gt;0),ABS(U51),0)</f>
        <v>0</v>
      </c>
      <c r="AG51" s="12">
        <f>IF('Men''s Epée'!$W$3=TRUE,I51,0)</f>
        <v>295</v>
      </c>
      <c r="AH51" s="12">
        <f>IF('Men''s Epée'!$X$3=TRUE,K51,0)</f>
        <v>0</v>
      </c>
      <c r="AI51" s="12">
        <f>IF('Men''s Epée'!$Y$3=TRUE,M51,0)</f>
        <v>0</v>
      </c>
      <c r="AJ51" s="12">
        <f>IF('Men''s Epée'!$Z$3=TRUE,O51,0)</f>
        <v>0</v>
      </c>
      <c r="AK51" s="12">
        <f>IF('Men''s Epée'!$AA$3=TRUE,Q51,0)</f>
        <v>0</v>
      </c>
      <c r="AL51" s="26">
        <f t="shared" si="25"/>
        <v>0</v>
      </c>
      <c r="AM51" s="26">
        <f t="shared" si="26"/>
        <v>0</v>
      </c>
      <c r="AN51" s="26">
        <f t="shared" si="27"/>
        <v>0</v>
      </c>
      <c r="AO51" s="26">
        <f t="shared" si="28"/>
        <v>0</v>
      </c>
      <c r="AP51" s="12">
        <f t="shared" si="29"/>
        <v>295</v>
      </c>
    </row>
    <row r="52" spans="1:42" ht="13.5">
      <c r="A52" s="16" t="str">
        <f t="shared" si="0"/>
        <v>48T</v>
      </c>
      <c r="B52" s="16" t="str">
        <f t="shared" si="30"/>
        <v># ^</v>
      </c>
      <c r="C52" s="39" t="s">
        <v>417</v>
      </c>
      <c r="D52" s="36">
        <v>81</v>
      </c>
      <c r="E52" s="19">
        <f>ROUND(F52+IF('Men''s Epée'!$A$3=1,G52,0)+LARGE($W52:$AE52,1)+LARGE($W52:$AE52,2)+LARGE($W52:$AE52,3),0)</f>
        <v>295</v>
      </c>
      <c r="F52" s="20"/>
      <c r="G52" s="21"/>
      <c r="H52" s="21" t="s">
        <v>11</v>
      </c>
      <c r="I52" s="22">
        <f>IF(OR('Men''s Epée'!$A$3=1,'Men''s Epée'!$W$3=TRUE),IF(OR(H52&gt;=49,ISNUMBER(H52)=FALSE),0,VLOOKUP(H52,PointTable,I$3,TRUE)),0)</f>
        <v>0</v>
      </c>
      <c r="J52" s="21" t="s">
        <v>11</v>
      </c>
      <c r="K52" s="22">
        <f>IF(OR('Men''s Epée'!$A$3=1,'Men''s Epée'!$X$3=TRUE),IF(OR(J52&gt;=49,ISNUMBER(J52)=FALSE),0,VLOOKUP(J52,PointTable,K$3,TRUE)),0)</f>
        <v>0</v>
      </c>
      <c r="L52" s="21" t="s">
        <v>11</v>
      </c>
      <c r="M52" s="22">
        <f>IF(OR('Men''s Epée'!$A$3=1,'Men''s Epée'!$Y$3=TRUE),IF(OR(L52&gt;=49,ISNUMBER(L52)=FALSE),0,VLOOKUP(L52,PointTable,M$3,TRUE)),0)</f>
        <v>0</v>
      </c>
      <c r="N52" s="21">
        <v>28</v>
      </c>
      <c r="O52" s="22">
        <f>IF(OR('Men''s Epée'!$A$3=1,'Men''s Epée'!$Z$3=TRUE),IF(OR(N52&gt;=49,ISNUMBER(N52)=FALSE),0,VLOOKUP(N52,PointTable,O$3,TRUE)),0)</f>
        <v>295</v>
      </c>
      <c r="P52" s="21" t="s">
        <v>11</v>
      </c>
      <c r="Q52" s="22">
        <f>IF(OR('Men''s Epée'!$A$3=1,'Men''s Epée'!$AA$3=TRUE),IF(OR(P52&gt;=49,ISNUMBER(P52)=FALSE),0,VLOOKUP(P52,PointTable,Q$3,TRUE)),0)</f>
        <v>0</v>
      </c>
      <c r="R52" s="23"/>
      <c r="S52" s="23"/>
      <c r="T52" s="23"/>
      <c r="U52" s="24"/>
      <c r="W52" s="25">
        <f t="shared" si="20"/>
        <v>0</v>
      </c>
      <c r="X52" s="25">
        <f t="shared" si="21"/>
        <v>0</v>
      </c>
      <c r="Y52" s="25">
        <f t="shared" si="22"/>
        <v>0</v>
      </c>
      <c r="Z52" s="25">
        <f t="shared" si="23"/>
        <v>295</v>
      </c>
      <c r="AA52" s="25">
        <f t="shared" si="24"/>
        <v>0</v>
      </c>
      <c r="AB52" s="25">
        <f>IF(OR('Men''s Epée'!$A$3=1,R52&gt;0),ABS(R52),0)</f>
        <v>0</v>
      </c>
      <c r="AC52" s="25">
        <f>IF(OR('Men''s Epée'!$A$3=1,S52&gt;0),ABS(S52),0)</f>
        <v>0</v>
      </c>
      <c r="AD52" s="25">
        <f>IF(OR('Men''s Epée'!$A$3=1,T52&gt;0),ABS(T52),0)</f>
        <v>0</v>
      </c>
      <c r="AE52" s="25">
        <f>IF(OR('Men''s Epée'!$A$3=1,U52&gt;0),ABS(U52),0)</f>
        <v>0</v>
      </c>
      <c r="AG52" s="12">
        <f>IF('Men''s Epée'!$W$3=TRUE,I52,0)</f>
        <v>0</v>
      </c>
      <c r="AH52" s="12">
        <f>IF('Men''s Epée'!$X$3=TRUE,K52,0)</f>
        <v>0</v>
      </c>
      <c r="AI52" s="12">
        <f>IF('Men''s Epée'!$Y$3=TRUE,M52,0)</f>
        <v>0</v>
      </c>
      <c r="AJ52" s="12">
        <f>IF('Men''s Epée'!$Z$3=TRUE,O52,0)</f>
        <v>295</v>
      </c>
      <c r="AK52" s="12">
        <f>IF('Men''s Epée'!$AA$3=TRUE,Q52,0)</f>
        <v>0</v>
      </c>
      <c r="AL52" s="26">
        <f t="shared" si="25"/>
        <v>0</v>
      </c>
      <c r="AM52" s="26">
        <f t="shared" si="26"/>
        <v>0</v>
      </c>
      <c r="AN52" s="26">
        <f t="shared" si="27"/>
        <v>0</v>
      </c>
      <c r="AO52" s="26">
        <f t="shared" si="28"/>
        <v>0</v>
      </c>
      <c r="AP52" s="12">
        <f t="shared" si="29"/>
        <v>295</v>
      </c>
    </row>
    <row r="53" spans="1:42" ht="13.5">
      <c r="A53" s="16" t="str">
        <f t="shared" si="0"/>
        <v>50T</v>
      </c>
      <c r="B53" s="16" t="str">
        <f t="shared" si="30"/>
        <v>^</v>
      </c>
      <c r="C53" s="39" t="s">
        <v>418</v>
      </c>
      <c r="D53" s="36">
        <v>78</v>
      </c>
      <c r="E53" s="19">
        <f>ROUND(F53+IF('Men''s Epée'!$A$3=1,G53,0)+LARGE($W53:$AE53,1)+LARGE($W53:$AE53,2)+LARGE($W53:$AE53,3),0)</f>
        <v>275</v>
      </c>
      <c r="F53" s="20"/>
      <c r="G53" s="21"/>
      <c r="H53" s="21" t="s">
        <v>11</v>
      </c>
      <c r="I53" s="22">
        <f>IF(OR('Men''s Epée'!$A$3=1,'Men''s Epée'!$W$3=TRUE),IF(OR(H53&gt;=49,ISNUMBER(H53)=FALSE),0,VLOOKUP(H53,PointTable,I$3,TRUE)),0)</f>
        <v>0</v>
      </c>
      <c r="J53" s="21" t="s">
        <v>11</v>
      </c>
      <c r="K53" s="22">
        <f>IF(OR('Men''s Epée'!$A$3=1,'Men''s Epée'!$X$3=TRUE),IF(OR(J53&gt;=49,ISNUMBER(J53)=FALSE),0,VLOOKUP(J53,PointTable,K$3,TRUE)),0)</f>
        <v>0</v>
      </c>
      <c r="L53" s="21" t="s">
        <v>11</v>
      </c>
      <c r="M53" s="22">
        <f>IF(OR('Men''s Epée'!$A$3=1,'Men''s Epée'!$Y$3=TRUE),IF(OR(L53&gt;=49,ISNUMBER(L53)=FALSE),0,VLOOKUP(L53,PointTable,M$3,TRUE)),0)</f>
        <v>0</v>
      </c>
      <c r="N53" s="21">
        <v>32</v>
      </c>
      <c r="O53" s="22">
        <f>IF(OR('Men''s Epée'!$A$3=1,'Men''s Epée'!$Z$3=TRUE),IF(OR(N53&gt;=49,ISNUMBER(N53)=FALSE),0,VLOOKUP(N53,PointTable,O$3,TRUE)),0)</f>
        <v>275</v>
      </c>
      <c r="P53" s="21" t="s">
        <v>11</v>
      </c>
      <c r="Q53" s="22">
        <f>IF(OR('Men''s Epée'!$A$3=1,'Men''s Epée'!$AA$3=TRUE),IF(OR(P53&gt;=49,ISNUMBER(P53)=FALSE),0,VLOOKUP(P53,PointTable,Q$3,TRUE)),0)</f>
        <v>0</v>
      </c>
      <c r="R53" s="23"/>
      <c r="S53" s="23"/>
      <c r="T53" s="23"/>
      <c r="U53" s="24"/>
      <c r="W53" s="25">
        <f t="shared" si="20"/>
        <v>0</v>
      </c>
      <c r="X53" s="25">
        <f t="shared" si="21"/>
        <v>0</v>
      </c>
      <c r="Y53" s="25">
        <f t="shared" si="22"/>
        <v>0</v>
      </c>
      <c r="Z53" s="25">
        <f t="shared" si="23"/>
        <v>275</v>
      </c>
      <c r="AA53" s="25">
        <f t="shared" si="24"/>
        <v>0</v>
      </c>
      <c r="AB53" s="25">
        <f>IF(OR('Men''s Epée'!$A$3=1,R53&gt;0),ABS(R53),0)</f>
        <v>0</v>
      </c>
      <c r="AC53" s="25">
        <f>IF(OR('Men''s Epée'!$A$3=1,S53&gt;0),ABS(S53),0)</f>
        <v>0</v>
      </c>
      <c r="AD53" s="25">
        <f>IF(OR('Men''s Epée'!$A$3=1,T53&gt;0),ABS(T53),0)</f>
        <v>0</v>
      </c>
      <c r="AE53" s="25">
        <f>IF(OR('Men''s Epée'!$A$3=1,U53&gt;0),ABS(U53),0)</f>
        <v>0</v>
      </c>
      <c r="AG53" s="12">
        <f>IF('Men''s Epée'!$W$3=TRUE,I53,0)</f>
        <v>0</v>
      </c>
      <c r="AH53" s="12">
        <f>IF('Men''s Epée'!$X$3=TRUE,K53,0)</f>
        <v>0</v>
      </c>
      <c r="AI53" s="12">
        <f>IF('Men''s Epée'!$Y$3=TRUE,M53,0)</f>
        <v>0</v>
      </c>
      <c r="AJ53" s="12">
        <f>IF('Men''s Epée'!$Z$3=TRUE,O53,0)</f>
        <v>275</v>
      </c>
      <c r="AK53" s="12">
        <f>IF('Men''s Epée'!$AA$3=TRUE,Q53,0)</f>
        <v>0</v>
      </c>
      <c r="AL53" s="26">
        <f t="shared" si="25"/>
        <v>0</v>
      </c>
      <c r="AM53" s="26">
        <f t="shared" si="26"/>
        <v>0</v>
      </c>
      <c r="AN53" s="26">
        <f t="shared" si="27"/>
        <v>0</v>
      </c>
      <c r="AO53" s="26">
        <f t="shared" si="28"/>
        <v>0</v>
      </c>
      <c r="AP53" s="12">
        <f t="shared" si="29"/>
        <v>275</v>
      </c>
    </row>
    <row r="54" spans="1:42" ht="13.5">
      <c r="A54" s="16" t="str">
        <f t="shared" si="0"/>
        <v>50T</v>
      </c>
      <c r="B54" s="16">
        <f t="shared" si="30"/>
      </c>
      <c r="C54" s="17" t="s">
        <v>317</v>
      </c>
      <c r="D54" s="18">
        <v>64</v>
      </c>
      <c r="E54" s="19">
        <f>ROUND(F54+IF('Men''s Epée'!$A$3=1,G54,0)+LARGE($W54:$AE54,1)+LARGE($W54:$AE54,2)+LARGE($W54:$AE54,3),0)</f>
        <v>275</v>
      </c>
      <c r="F54" s="20"/>
      <c r="G54" s="21"/>
      <c r="H54" s="21" t="s">
        <v>11</v>
      </c>
      <c r="I54" s="22">
        <f>IF(OR('Men''s Epée'!$A$3=1,'Men''s Epée'!$W$3=TRUE),IF(OR(H54&gt;=49,ISNUMBER(H54)=FALSE),0,VLOOKUP(H54,PointTable,I$3,TRUE)),0)</f>
        <v>0</v>
      </c>
      <c r="J54" s="21">
        <v>33</v>
      </c>
      <c r="K54" s="22">
        <f>IF(OR('Men''s Epée'!$A$3=1,'Men''s Epée'!$X$3=TRUE),IF(OR(J54&gt;=49,ISNUMBER(J54)=FALSE),0,VLOOKUP(J54,PointTable,K$3,TRUE)),0)</f>
        <v>275</v>
      </c>
      <c r="L54" s="21" t="s">
        <v>11</v>
      </c>
      <c r="M54" s="22">
        <f>IF(OR('Men''s Epée'!$A$3=1,'Men''s Epée'!$Y$3=TRUE),IF(OR(L54&gt;=49,ISNUMBER(L54)=FALSE),0,VLOOKUP(L54,PointTable,M$3,TRUE)),0)</f>
        <v>0</v>
      </c>
      <c r="N54" s="21" t="s">
        <v>11</v>
      </c>
      <c r="O54" s="22">
        <f>IF(OR('Men''s Epée'!$A$3=1,'Men''s Epée'!$Z$3=TRUE),IF(OR(N54&gt;=49,ISNUMBER(N54)=FALSE),0,VLOOKUP(N54,PointTable,O$3,TRUE)),0)</f>
        <v>0</v>
      </c>
      <c r="P54" s="21" t="s">
        <v>11</v>
      </c>
      <c r="Q54" s="22">
        <f>IF(OR('Men''s Epée'!$A$3=1,'Men''s Epée'!$AA$3=TRUE),IF(OR(P54&gt;=49,ISNUMBER(P54)=FALSE),0,VLOOKUP(P54,PointTable,Q$3,TRUE)),0)</f>
        <v>0</v>
      </c>
      <c r="R54" s="23"/>
      <c r="S54" s="23"/>
      <c r="T54" s="23"/>
      <c r="U54" s="24"/>
      <c r="W54" s="25">
        <f t="shared" si="20"/>
        <v>0</v>
      </c>
      <c r="X54" s="25">
        <f t="shared" si="21"/>
        <v>275</v>
      </c>
      <c r="Y54" s="25">
        <f t="shared" si="22"/>
        <v>0</v>
      </c>
      <c r="Z54" s="25">
        <f t="shared" si="23"/>
        <v>0</v>
      </c>
      <c r="AA54" s="25">
        <f t="shared" si="24"/>
        <v>0</v>
      </c>
      <c r="AB54" s="25">
        <f>IF(OR('Men''s Epée'!$A$3=1,R54&gt;0),ABS(R54),0)</f>
        <v>0</v>
      </c>
      <c r="AC54" s="25">
        <f>IF(OR('Men''s Epée'!$A$3=1,S54&gt;0),ABS(S54),0)</f>
        <v>0</v>
      </c>
      <c r="AD54" s="25">
        <f>IF(OR('Men''s Epée'!$A$3=1,T54&gt;0),ABS(T54),0)</f>
        <v>0</v>
      </c>
      <c r="AE54" s="25">
        <f>IF(OR('Men''s Epée'!$A$3=1,U54&gt;0),ABS(U54),0)</f>
        <v>0</v>
      </c>
      <c r="AG54" s="12">
        <f>IF('Men''s Epée'!$W$3=TRUE,I54,0)</f>
        <v>0</v>
      </c>
      <c r="AH54" s="12">
        <f>IF('Men''s Epée'!$X$3=TRUE,K54,0)</f>
        <v>275</v>
      </c>
      <c r="AI54" s="12">
        <f>IF('Men''s Epée'!$Y$3=TRUE,M54,0)</f>
        <v>0</v>
      </c>
      <c r="AJ54" s="12">
        <f>IF('Men''s Epée'!$Z$3=TRUE,O54,0)</f>
        <v>0</v>
      </c>
      <c r="AK54" s="12">
        <f>IF('Men''s Epée'!$AA$3=TRUE,Q54,0)</f>
        <v>0</v>
      </c>
      <c r="AL54" s="26">
        <f t="shared" si="25"/>
        <v>0</v>
      </c>
      <c r="AM54" s="26">
        <f t="shared" si="26"/>
        <v>0</v>
      </c>
      <c r="AN54" s="26">
        <f t="shared" si="27"/>
        <v>0</v>
      </c>
      <c r="AO54" s="26">
        <f t="shared" si="28"/>
        <v>0</v>
      </c>
      <c r="AP54" s="12">
        <f t="shared" si="29"/>
        <v>275</v>
      </c>
    </row>
    <row r="55" spans="1:42" ht="13.5">
      <c r="A55" s="16" t="str">
        <f t="shared" si="0"/>
        <v>52</v>
      </c>
      <c r="B55" s="16" t="str">
        <f t="shared" si="30"/>
        <v># ^</v>
      </c>
      <c r="C55" s="17" t="s">
        <v>382</v>
      </c>
      <c r="D55" s="18">
        <v>81</v>
      </c>
      <c r="E55" s="19">
        <f>ROUND(F55+IF('Men''s Epée'!$A$3=1,G55,0)+LARGE($W55:$AE55,1)+LARGE($W55:$AE55,2)+LARGE($W55:$AE55,3),0)</f>
        <v>268</v>
      </c>
      <c r="F55" s="20"/>
      <c r="G55" s="21"/>
      <c r="H55" s="21" t="s">
        <v>11</v>
      </c>
      <c r="I55" s="22">
        <f>IF(OR('Men''s Epée'!$A$3=1,'Men''s Epée'!$W$3=TRUE),IF(OR(H55&gt;=49,ISNUMBER(H55)=FALSE),0,VLOOKUP(H55,PointTable,I$3,TRUE)),0)</f>
        <v>0</v>
      </c>
      <c r="J55" s="21" t="s">
        <v>11</v>
      </c>
      <c r="K55" s="22">
        <f>IF(OR('Men''s Epée'!$A$3=1,'Men''s Epée'!$X$3=TRUE),IF(OR(J55&gt;=49,ISNUMBER(J55)=FALSE),0,VLOOKUP(J55,PointTable,K$3,TRUE)),0)</f>
        <v>0</v>
      </c>
      <c r="L55" s="21">
        <v>34.5</v>
      </c>
      <c r="M55" s="22">
        <f>IF(OR('Men''s Epée'!$A$3=1,'Men''s Epée'!$Y$3=TRUE),IF(OR(L55&gt;=49,ISNUMBER(L55)=FALSE),0,VLOOKUP(L55,PointTable,M$3,TRUE)),0)</f>
        <v>267.5</v>
      </c>
      <c r="N55" s="21" t="s">
        <v>11</v>
      </c>
      <c r="O55" s="22">
        <f>IF(OR('Men''s Epée'!$A$3=1,'Men''s Epée'!$Z$3=TRUE),IF(OR(N55&gt;=49,ISNUMBER(N55)=FALSE),0,VLOOKUP(N55,PointTable,O$3,TRUE)),0)</f>
        <v>0</v>
      </c>
      <c r="P55" s="21" t="s">
        <v>11</v>
      </c>
      <c r="Q55" s="22">
        <f>IF(OR('Men''s Epée'!$A$3=1,'Men''s Epée'!$AA$3=TRUE),IF(OR(P55&gt;=49,ISNUMBER(P55)=FALSE),0,VLOOKUP(P55,PointTable,Q$3,TRUE)),0)</f>
        <v>0</v>
      </c>
      <c r="R55" s="23"/>
      <c r="S55" s="23"/>
      <c r="T55" s="23"/>
      <c r="U55" s="24"/>
      <c r="W55" s="25">
        <f t="shared" si="20"/>
        <v>0</v>
      </c>
      <c r="X55" s="25">
        <f t="shared" si="21"/>
        <v>0</v>
      </c>
      <c r="Y55" s="25">
        <f t="shared" si="22"/>
        <v>267.5</v>
      </c>
      <c r="Z55" s="25">
        <f t="shared" si="23"/>
        <v>0</v>
      </c>
      <c r="AA55" s="25">
        <f t="shared" si="24"/>
        <v>0</v>
      </c>
      <c r="AB55" s="25">
        <f>IF(OR('Men''s Epée'!$A$3=1,R55&gt;0),ABS(R55),0)</f>
        <v>0</v>
      </c>
      <c r="AC55" s="25">
        <f>IF(OR('Men''s Epée'!$A$3=1,S55&gt;0),ABS(S55),0)</f>
        <v>0</v>
      </c>
      <c r="AD55" s="25">
        <f>IF(OR('Men''s Epée'!$A$3=1,T55&gt;0),ABS(T55),0)</f>
        <v>0</v>
      </c>
      <c r="AE55" s="25">
        <f>IF(OR('Men''s Epée'!$A$3=1,U55&gt;0),ABS(U55),0)</f>
        <v>0</v>
      </c>
      <c r="AG55" s="12">
        <f>IF('Men''s Epée'!$W$3=TRUE,I55,0)</f>
        <v>0</v>
      </c>
      <c r="AH55" s="12">
        <f>IF('Men''s Epée'!$X$3=TRUE,K55,0)</f>
        <v>0</v>
      </c>
      <c r="AI55" s="12">
        <f>IF('Men''s Epée'!$Y$3=TRUE,M55,0)</f>
        <v>267.5</v>
      </c>
      <c r="AJ55" s="12">
        <f>IF('Men''s Epée'!$Z$3=TRUE,O55,0)</f>
        <v>0</v>
      </c>
      <c r="AK55" s="12">
        <f>IF('Men''s Epée'!$AA$3=TRUE,Q55,0)</f>
        <v>0</v>
      </c>
      <c r="AL55" s="26">
        <f t="shared" si="25"/>
        <v>0</v>
      </c>
      <c r="AM55" s="26">
        <f t="shared" si="26"/>
        <v>0</v>
      </c>
      <c r="AN55" s="26">
        <f t="shared" si="27"/>
        <v>0</v>
      </c>
      <c r="AO55" s="26">
        <f t="shared" si="28"/>
        <v>0</v>
      </c>
      <c r="AP55" s="12">
        <f t="shared" si="29"/>
        <v>267.5</v>
      </c>
    </row>
    <row r="56" spans="1:42" ht="13.5">
      <c r="A56" s="16" t="str">
        <f t="shared" si="0"/>
        <v>53</v>
      </c>
      <c r="B56" s="16">
        <f t="shared" si="30"/>
      </c>
      <c r="C56" s="17" t="s">
        <v>105</v>
      </c>
      <c r="D56" s="18">
        <v>69</v>
      </c>
      <c r="E56" s="19">
        <f>ROUND(F56+IF('Men''s Epée'!$A$3=1,G56,0)+LARGE($W56:$AE56,1)+LARGE($W56:$AE56,2)+LARGE($W56:$AE56,3),0)</f>
        <v>265</v>
      </c>
      <c r="F56" s="20"/>
      <c r="G56" s="21"/>
      <c r="H56" s="21" t="s">
        <v>11</v>
      </c>
      <c r="I56" s="22">
        <f>IF(OR('Men''s Epée'!$A$3=1,'Men''s Epée'!$W$3=TRUE),IF(OR(H56&gt;=49,ISNUMBER(H56)=FALSE),0,VLOOKUP(H56,PointTable,I$3,TRUE)),0)</f>
        <v>0</v>
      </c>
      <c r="J56" s="21">
        <v>35</v>
      </c>
      <c r="K56" s="22">
        <f>IF(OR('Men''s Epée'!$A$3=1,'Men''s Epée'!$X$3=TRUE),IF(OR(J56&gt;=49,ISNUMBER(J56)=FALSE),0,VLOOKUP(J56,PointTable,K$3,TRUE)),0)</f>
        <v>265</v>
      </c>
      <c r="L56" s="21" t="s">
        <v>11</v>
      </c>
      <c r="M56" s="22">
        <f>IF(OR('Men''s Epée'!$A$3=1,'Men''s Epée'!$Y$3=TRUE),IF(OR(L56&gt;=49,ISNUMBER(L56)=FALSE),0,VLOOKUP(L56,PointTable,M$3,TRUE)),0)</f>
        <v>0</v>
      </c>
      <c r="N56" s="21" t="s">
        <v>11</v>
      </c>
      <c r="O56" s="22">
        <f>IF(OR('Men''s Epée'!$A$3=1,'Men''s Epée'!$Z$3=TRUE),IF(OR(N56&gt;=49,ISNUMBER(N56)=FALSE),0,VLOOKUP(N56,PointTable,O$3,TRUE)),0)</f>
        <v>0</v>
      </c>
      <c r="P56" s="21" t="s">
        <v>11</v>
      </c>
      <c r="Q56" s="22">
        <f>IF(OR('Men''s Epée'!$A$3=1,'Men''s Epée'!$AA$3=TRUE),IF(OR(P56&gt;=49,ISNUMBER(P56)=FALSE),0,VLOOKUP(P56,PointTable,Q$3,TRUE)),0)</f>
        <v>0</v>
      </c>
      <c r="R56" s="23"/>
      <c r="S56" s="23"/>
      <c r="T56" s="23"/>
      <c r="U56" s="24"/>
      <c r="W56" s="25">
        <f t="shared" si="20"/>
        <v>0</v>
      </c>
      <c r="X56" s="25">
        <f t="shared" si="21"/>
        <v>265</v>
      </c>
      <c r="Y56" s="25">
        <f t="shared" si="22"/>
        <v>0</v>
      </c>
      <c r="Z56" s="25">
        <f t="shared" si="23"/>
        <v>0</v>
      </c>
      <c r="AA56" s="25">
        <f t="shared" si="24"/>
        <v>0</v>
      </c>
      <c r="AB56" s="25">
        <f>IF(OR('Men''s Epée'!$A$3=1,R56&gt;0),ABS(R56),0)</f>
        <v>0</v>
      </c>
      <c r="AC56" s="25">
        <f>IF(OR('Men''s Epée'!$A$3=1,S56&gt;0),ABS(S56),0)</f>
        <v>0</v>
      </c>
      <c r="AD56" s="25">
        <f>IF(OR('Men''s Epée'!$A$3=1,T56&gt;0),ABS(T56),0)</f>
        <v>0</v>
      </c>
      <c r="AE56" s="25">
        <f>IF(OR('Men''s Epée'!$A$3=1,U56&gt;0),ABS(U56),0)</f>
        <v>0</v>
      </c>
      <c r="AG56" s="12">
        <f>IF('Men''s Epée'!$W$3=TRUE,I56,0)</f>
        <v>0</v>
      </c>
      <c r="AH56" s="12">
        <f>IF('Men''s Epée'!$X$3=TRUE,K56,0)</f>
        <v>265</v>
      </c>
      <c r="AI56" s="12">
        <f>IF('Men''s Epée'!$Y$3=TRUE,M56,0)</f>
        <v>0</v>
      </c>
      <c r="AJ56" s="12">
        <f>IF('Men''s Epée'!$Z$3=TRUE,O56,0)</f>
        <v>0</v>
      </c>
      <c r="AK56" s="12">
        <f>IF('Men''s Epée'!$AA$3=TRUE,Q56,0)</f>
        <v>0</v>
      </c>
      <c r="AL56" s="26">
        <f t="shared" si="25"/>
        <v>0</v>
      </c>
      <c r="AM56" s="26">
        <f t="shared" si="26"/>
        <v>0</v>
      </c>
      <c r="AN56" s="26">
        <f t="shared" si="27"/>
        <v>0</v>
      </c>
      <c r="AO56" s="26">
        <f t="shared" si="28"/>
        <v>0</v>
      </c>
      <c r="AP56" s="12">
        <f t="shared" si="29"/>
        <v>265</v>
      </c>
    </row>
    <row r="57" spans="1:42" ht="13.5">
      <c r="A57" s="16" t="str">
        <f t="shared" si="0"/>
        <v>54</v>
      </c>
      <c r="B57" s="16" t="str">
        <f t="shared" si="30"/>
        <v>#</v>
      </c>
      <c r="C57" s="17" t="s">
        <v>345</v>
      </c>
      <c r="D57" s="18">
        <v>80</v>
      </c>
      <c r="E57" s="19">
        <f>ROUND(F57+IF('Men''s Epée'!$A$3=1,G57,0)+LARGE($W57:$AE57,1)+LARGE($W57:$AE57,2)+LARGE($W57:$AE57,3),0)</f>
        <v>255</v>
      </c>
      <c r="F57" s="20"/>
      <c r="G57" s="21"/>
      <c r="H57" s="21" t="s">
        <v>11</v>
      </c>
      <c r="I57" s="22">
        <f>IF(OR('Men''s Epée'!$A$3=1,'Men''s Epée'!$W$3=TRUE),IF(OR(H57&gt;=49,ISNUMBER(H57)=FALSE),0,VLOOKUP(H57,PointTable,I$3,TRUE)),0)</f>
        <v>0</v>
      </c>
      <c r="J57" s="21">
        <v>37</v>
      </c>
      <c r="K57" s="22">
        <f>IF(OR('Men''s Epée'!$A$3=1,'Men''s Epée'!$X$3=TRUE),IF(OR(J57&gt;=49,ISNUMBER(J57)=FALSE),0,VLOOKUP(J57,PointTable,K$3,TRUE)),0)</f>
        <v>255</v>
      </c>
      <c r="L57" s="21" t="s">
        <v>11</v>
      </c>
      <c r="M57" s="22">
        <f>IF(OR('Men''s Epée'!$A$3=1,'Men''s Epée'!$Y$3=TRUE),IF(OR(L57&gt;=49,ISNUMBER(L57)=FALSE),0,VLOOKUP(L57,PointTable,M$3,TRUE)),0)</f>
        <v>0</v>
      </c>
      <c r="N57" s="21" t="s">
        <v>11</v>
      </c>
      <c r="O57" s="22">
        <f>IF(OR('Men''s Epée'!$A$3=1,'Men''s Epée'!$Z$3=TRUE),IF(OR(N57&gt;=49,ISNUMBER(N57)=FALSE),0,VLOOKUP(N57,PointTable,O$3,TRUE)),0)</f>
        <v>0</v>
      </c>
      <c r="P57" s="21" t="s">
        <v>11</v>
      </c>
      <c r="Q57" s="22">
        <f>IF(OR('Men''s Epée'!$A$3=1,'Men''s Epée'!$AA$3=TRUE),IF(OR(P57&gt;=49,ISNUMBER(P57)=FALSE),0,VLOOKUP(P57,PointTable,Q$3,TRUE)),0)</f>
        <v>0</v>
      </c>
      <c r="R57" s="23"/>
      <c r="S57" s="23"/>
      <c r="T57" s="23"/>
      <c r="U57" s="24"/>
      <c r="W57" s="25">
        <f t="shared" si="20"/>
        <v>0</v>
      </c>
      <c r="X57" s="25">
        <f t="shared" si="21"/>
        <v>255</v>
      </c>
      <c r="Y57" s="25">
        <f t="shared" si="22"/>
        <v>0</v>
      </c>
      <c r="Z57" s="25">
        <f t="shared" si="23"/>
        <v>0</v>
      </c>
      <c r="AA57" s="25">
        <f t="shared" si="24"/>
        <v>0</v>
      </c>
      <c r="AB57" s="25">
        <f>IF(OR('Men''s Epée'!$A$3=1,R57&gt;0),ABS(R57),0)</f>
        <v>0</v>
      </c>
      <c r="AC57" s="25">
        <f>IF(OR('Men''s Epée'!$A$3=1,S57&gt;0),ABS(S57),0)</f>
        <v>0</v>
      </c>
      <c r="AD57" s="25">
        <f>IF(OR('Men''s Epée'!$A$3=1,T57&gt;0),ABS(T57),0)</f>
        <v>0</v>
      </c>
      <c r="AE57" s="25">
        <f>IF(OR('Men''s Epée'!$A$3=1,U57&gt;0),ABS(U57),0)</f>
        <v>0</v>
      </c>
      <c r="AG57" s="12">
        <f>IF('Men''s Epée'!$W$3=TRUE,I57,0)</f>
        <v>0</v>
      </c>
      <c r="AH57" s="12">
        <f>IF('Men''s Epée'!$X$3=TRUE,K57,0)</f>
        <v>255</v>
      </c>
      <c r="AI57" s="12">
        <f>IF('Men''s Epée'!$Y$3=TRUE,M57,0)</f>
        <v>0</v>
      </c>
      <c r="AJ57" s="12">
        <f>IF('Men''s Epée'!$Z$3=TRUE,O57,0)</f>
        <v>0</v>
      </c>
      <c r="AK57" s="12">
        <f>IF('Men''s Epée'!$AA$3=TRUE,Q57,0)</f>
        <v>0</v>
      </c>
      <c r="AL57" s="26">
        <f t="shared" si="25"/>
        <v>0</v>
      </c>
      <c r="AM57" s="26">
        <f t="shared" si="26"/>
        <v>0</v>
      </c>
      <c r="AN57" s="26">
        <f t="shared" si="27"/>
        <v>0</v>
      </c>
      <c r="AO57" s="26">
        <f t="shared" si="28"/>
        <v>0</v>
      </c>
      <c r="AP57" s="12">
        <f t="shared" si="29"/>
        <v>255</v>
      </c>
    </row>
    <row r="58" spans="1:42" ht="13.5">
      <c r="A58" s="16" t="str">
        <f t="shared" si="0"/>
        <v>55</v>
      </c>
      <c r="B58" s="16">
        <f t="shared" si="30"/>
      </c>
      <c r="C58" s="17" t="s">
        <v>104</v>
      </c>
      <c r="D58" s="18">
        <v>59</v>
      </c>
      <c r="E58" s="19">
        <f>ROUND(F58+IF('Men''s Epée'!$A$3=1,G58,0)+LARGE($W58:$AE58,1)+LARGE($W58:$AE58,2)+LARGE($W58:$AE58,3),0)</f>
        <v>250</v>
      </c>
      <c r="F58" s="20"/>
      <c r="G58" s="21"/>
      <c r="H58" s="21" t="s">
        <v>11</v>
      </c>
      <c r="I58" s="22">
        <f>IF(OR('Men''s Epée'!$A$3=1,'Men''s Epée'!$W$3=TRUE),IF(OR(H58&gt;=49,ISNUMBER(H58)=FALSE),0,VLOOKUP(H58,PointTable,I$3,TRUE)),0)</f>
        <v>0</v>
      </c>
      <c r="J58" s="21">
        <v>38</v>
      </c>
      <c r="K58" s="22">
        <f>IF(OR('Men''s Epée'!$A$3=1,'Men''s Epée'!$X$3=TRUE),IF(OR(J58&gt;=49,ISNUMBER(J58)=FALSE),0,VLOOKUP(J58,PointTable,K$3,TRUE)),0)</f>
        <v>250</v>
      </c>
      <c r="L58" s="21" t="s">
        <v>11</v>
      </c>
      <c r="M58" s="22">
        <f>IF(OR('Men''s Epée'!$A$3=1,'Men''s Epée'!$Y$3=TRUE),IF(OR(L58&gt;=49,ISNUMBER(L58)=FALSE),0,VLOOKUP(L58,PointTable,M$3,TRUE)),0)</f>
        <v>0</v>
      </c>
      <c r="N58" s="21" t="s">
        <v>11</v>
      </c>
      <c r="O58" s="22">
        <f>IF(OR('Men''s Epée'!$A$3=1,'Men''s Epée'!$Z$3=TRUE),IF(OR(N58&gt;=49,ISNUMBER(N58)=FALSE),0,VLOOKUP(N58,PointTable,O$3,TRUE)),0)</f>
        <v>0</v>
      </c>
      <c r="P58" s="21" t="s">
        <v>11</v>
      </c>
      <c r="Q58" s="22">
        <f>IF(OR('Men''s Epée'!$A$3=1,'Men''s Epée'!$AA$3=TRUE),IF(OR(P58&gt;=49,ISNUMBER(P58)=FALSE),0,VLOOKUP(P58,PointTable,Q$3,TRUE)),0)</f>
        <v>0</v>
      </c>
      <c r="R58" s="23"/>
      <c r="S58" s="23"/>
      <c r="T58" s="23"/>
      <c r="U58" s="24"/>
      <c r="W58" s="25">
        <f t="shared" si="20"/>
        <v>0</v>
      </c>
      <c r="X58" s="25">
        <f t="shared" si="21"/>
        <v>250</v>
      </c>
      <c r="Y58" s="25">
        <f t="shared" si="22"/>
        <v>0</v>
      </c>
      <c r="Z58" s="25">
        <f t="shared" si="23"/>
        <v>0</v>
      </c>
      <c r="AA58" s="25">
        <f t="shared" si="24"/>
        <v>0</v>
      </c>
      <c r="AB58" s="25">
        <f>IF(OR('Men''s Epée'!$A$3=1,R58&gt;0),ABS(R58),0)</f>
        <v>0</v>
      </c>
      <c r="AC58" s="25">
        <f>IF(OR('Men''s Epée'!$A$3=1,S58&gt;0),ABS(S58),0)</f>
        <v>0</v>
      </c>
      <c r="AD58" s="25">
        <f>IF(OR('Men''s Epée'!$A$3=1,T58&gt;0),ABS(T58),0)</f>
        <v>0</v>
      </c>
      <c r="AE58" s="25">
        <f>IF(OR('Men''s Epée'!$A$3=1,U58&gt;0),ABS(U58),0)</f>
        <v>0</v>
      </c>
      <c r="AG58" s="12">
        <f>IF('Men''s Epée'!$W$3=TRUE,I58,0)</f>
        <v>0</v>
      </c>
      <c r="AH58" s="12">
        <f>IF('Men''s Epée'!$X$3=TRUE,K58,0)</f>
        <v>250</v>
      </c>
      <c r="AI58" s="12">
        <f>IF('Men''s Epée'!$Y$3=TRUE,M58,0)</f>
        <v>0</v>
      </c>
      <c r="AJ58" s="12">
        <f>IF('Men''s Epée'!$Z$3=TRUE,O58,0)</f>
        <v>0</v>
      </c>
      <c r="AK58" s="12">
        <f>IF('Men''s Epée'!$AA$3=TRUE,Q58,0)</f>
        <v>0</v>
      </c>
      <c r="AL58" s="26">
        <f t="shared" si="25"/>
        <v>0</v>
      </c>
      <c r="AM58" s="26">
        <f t="shared" si="26"/>
        <v>0</v>
      </c>
      <c r="AN58" s="26">
        <f t="shared" si="27"/>
        <v>0</v>
      </c>
      <c r="AO58" s="26">
        <f t="shared" si="28"/>
        <v>0</v>
      </c>
      <c r="AP58" s="12">
        <f t="shared" si="29"/>
        <v>250</v>
      </c>
    </row>
    <row r="59" spans="1:42" ht="13.5">
      <c r="A59" s="16" t="str">
        <f t="shared" si="0"/>
        <v>56T</v>
      </c>
      <c r="B59" s="16" t="str">
        <f t="shared" si="1"/>
        <v># ^</v>
      </c>
      <c r="C59" s="17" t="s">
        <v>318</v>
      </c>
      <c r="D59" s="18">
        <v>81</v>
      </c>
      <c r="E59" s="19">
        <f>ROUND(F59+IF('Men''s Epée'!$A$3=1,G59,0)+LARGE($W59:$AE59,1)+LARGE($W59:$AE59,2)+LARGE($W59:$AE59,3),0)</f>
        <v>240</v>
      </c>
      <c r="F59" s="20"/>
      <c r="G59" s="21"/>
      <c r="H59" s="21" t="s">
        <v>11</v>
      </c>
      <c r="I59" s="22">
        <f>IF(OR('Men''s Epée'!$A$3=1,'Men''s Epée'!$W$3=TRUE),IF(OR(H59&gt;=49,ISNUMBER(H59)=FALSE),0,VLOOKUP(H59,PointTable,I$3,TRUE)),0)</f>
        <v>0</v>
      </c>
      <c r="J59" s="21">
        <v>40</v>
      </c>
      <c r="K59" s="22">
        <f>IF(OR('Men''s Epée'!$A$3=1,'Men''s Epée'!$X$3=TRUE),IF(OR(J59&gt;=49,ISNUMBER(J59)=FALSE),0,VLOOKUP(J59,PointTable,K$3,TRUE)),0)</f>
        <v>240</v>
      </c>
      <c r="L59" s="21" t="s">
        <v>11</v>
      </c>
      <c r="M59" s="22">
        <f>IF(OR('Men''s Epée'!$A$3=1,'Men''s Epée'!$Y$3=TRUE),IF(OR(L59&gt;=49,ISNUMBER(L59)=FALSE),0,VLOOKUP(L59,PointTable,M$3,TRUE)),0)</f>
        <v>0</v>
      </c>
      <c r="N59" s="21" t="s">
        <v>11</v>
      </c>
      <c r="O59" s="22">
        <f>IF(OR('Men''s Epée'!$A$3=1,'Men''s Epée'!$Z$3=TRUE),IF(OR(N59&gt;=49,ISNUMBER(N59)=FALSE),0,VLOOKUP(N59,PointTable,O$3,TRUE)),0)</f>
        <v>0</v>
      </c>
      <c r="P59" s="21" t="s">
        <v>11</v>
      </c>
      <c r="Q59" s="22">
        <f>IF(OR('Men''s Epée'!$A$3=1,'Men''s Epée'!$AA$3=TRUE),IF(OR(P59&gt;=49,ISNUMBER(P59)=FALSE),0,VLOOKUP(P59,PointTable,Q$3,TRUE)),0)</f>
        <v>0</v>
      </c>
      <c r="R59" s="23"/>
      <c r="S59" s="23"/>
      <c r="T59" s="23"/>
      <c r="U59" s="24"/>
      <c r="W59" s="25">
        <f t="shared" si="20"/>
        <v>0</v>
      </c>
      <c r="X59" s="25">
        <f t="shared" si="21"/>
        <v>240</v>
      </c>
      <c r="Y59" s="25">
        <f t="shared" si="22"/>
        <v>0</v>
      </c>
      <c r="Z59" s="25">
        <f t="shared" si="23"/>
        <v>0</v>
      </c>
      <c r="AA59" s="25">
        <f t="shared" si="24"/>
        <v>0</v>
      </c>
      <c r="AB59" s="25">
        <f>IF(OR('Men''s Epée'!$A$3=1,R59&gt;0),ABS(R59),0)</f>
        <v>0</v>
      </c>
      <c r="AC59" s="25">
        <f>IF(OR('Men''s Epée'!$A$3=1,S59&gt;0),ABS(S59),0)</f>
        <v>0</v>
      </c>
      <c r="AD59" s="25">
        <f>IF(OR('Men''s Epée'!$A$3=1,T59&gt;0),ABS(T59),0)</f>
        <v>0</v>
      </c>
      <c r="AE59" s="25">
        <f>IF(OR('Men''s Epée'!$A$3=1,U59&gt;0),ABS(U59),0)</f>
        <v>0</v>
      </c>
      <c r="AG59" s="12">
        <f>IF('Men''s Epée'!$W$3=TRUE,I59,0)</f>
        <v>0</v>
      </c>
      <c r="AH59" s="12">
        <f>IF('Men''s Epée'!$X$3=TRUE,K59,0)</f>
        <v>240</v>
      </c>
      <c r="AI59" s="12">
        <f>IF('Men''s Epée'!$Y$3=TRUE,M59,0)</f>
        <v>0</v>
      </c>
      <c r="AJ59" s="12">
        <f>IF('Men''s Epée'!$Z$3=TRUE,O59,0)</f>
        <v>0</v>
      </c>
      <c r="AK59" s="12">
        <f>IF('Men''s Epée'!$AA$3=TRUE,Q59,0)</f>
        <v>0</v>
      </c>
      <c r="AL59" s="26">
        <f t="shared" si="25"/>
        <v>0</v>
      </c>
      <c r="AM59" s="26">
        <f t="shared" si="26"/>
        <v>0</v>
      </c>
      <c r="AN59" s="26">
        <f t="shared" si="27"/>
        <v>0</v>
      </c>
      <c r="AO59" s="26">
        <f t="shared" si="28"/>
        <v>0</v>
      </c>
      <c r="AP59" s="12">
        <f t="shared" si="29"/>
        <v>240</v>
      </c>
    </row>
    <row r="60" spans="1:42" ht="13.5">
      <c r="A60" s="16" t="str">
        <f t="shared" si="0"/>
        <v>56T</v>
      </c>
      <c r="B60" s="16">
        <f aca="true" t="shared" si="31" ref="B60:B73">TRIM(IF(D60&gt;=JuniorCutoff,"#","")&amp;IF(ISERROR(FIND("*",C60))," "&amp;IF(AND(D60&gt;=WUGStartCutoff,D60&lt;=WUGStopCutoff),"^",""),""))</f>
      </c>
      <c r="C60" s="17" t="s">
        <v>91</v>
      </c>
      <c r="D60" s="18">
        <v>59</v>
      </c>
      <c r="E60" s="19">
        <f>ROUND(F60+IF('Men''s Epée'!$A$3=1,G60,0)+LARGE($W60:$AE60,1)+LARGE($W60:$AE60,2)+LARGE($W60:$AE60,3),0)</f>
        <v>240</v>
      </c>
      <c r="F60" s="20"/>
      <c r="G60" s="21"/>
      <c r="H60" s="21" t="s">
        <v>11</v>
      </c>
      <c r="I60" s="22">
        <f>IF(OR('Men''s Epée'!$A$3=1,'Men''s Epée'!$W$3=TRUE),IF(OR(H60&gt;=49,ISNUMBER(H60)=FALSE),0,VLOOKUP(H60,PointTable,I$3,TRUE)),0)</f>
        <v>0</v>
      </c>
      <c r="J60" s="21" t="s">
        <v>11</v>
      </c>
      <c r="K60" s="22">
        <f>IF(OR('Men''s Epée'!$A$3=1,'Men''s Epée'!$X$3=TRUE),IF(OR(J60&gt;=49,ISNUMBER(J60)=FALSE),0,VLOOKUP(J60,PointTable,K$3,TRUE)),0)</f>
        <v>0</v>
      </c>
      <c r="L60" s="21">
        <v>40</v>
      </c>
      <c r="M60" s="22">
        <f>IF(OR('Men''s Epée'!$A$3=1,'Men''s Epée'!$Y$3=TRUE),IF(OR(L60&gt;=49,ISNUMBER(L60)=FALSE),0,VLOOKUP(L60,PointTable,M$3,TRUE)),0)</f>
        <v>240</v>
      </c>
      <c r="N60" s="21" t="s">
        <v>11</v>
      </c>
      <c r="O60" s="22">
        <f>IF(OR('Men''s Epée'!$A$3=1,'Men''s Epée'!$Z$3=TRUE),IF(OR(N60&gt;=49,ISNUMBER(N60)=FALSE),0,VLOOKUP(N60,PointTable,O$3,TRUE)),0)</f>
        <v>0</v>
      </c>
      <c r="P60" s="21" t="s">
        <v>11</v>
      </c>
      <c r="Q60" s="22">
        <f>IF(OR('Men''s Epée'!$A$3=1,'Men''s Epée'!$AA$3=TRUE),IF(OR(P60&gt;=49,ISNUMBER(P60)=FALSE),0,VLOOKUP(P60,PointTable,Q$3,TRUE)),0)</f>
        <v>0</v>
      </c>
      <c r="R60" s="23"/>
      <c r="S60" s="23"/>
      <c r="T60" s="23"/>
      <c r="U60" s="24"/>
      <c r="W60" s="25">
        <f t="shared" si="20"/>
        <v>0</v>
      </c>
      <c r="X60" s="25">
        <f t="shared" si="21"/>
        <v>0</v>
      </c>
      <c r="Y60" s="25">
        <f t="shared" si="22"/>
        <v>240</v>
      </c>
      <c r="Z60" s="25">
        <f t="shared" si="23"/>
        <v>0</v>
      </c>
      <c r="AA60" s="25">
        <f t="shared" si="24"/>
        <v>0</v>
      </c>
      <c r="AB60" s="25">
        <f>IF(OR('Men''s Epée'!$A$3=1,R60&gt;0),ABS(R60),0)</f>
        <v>0</v>
      </c>
      <c r="AC60" s="25">
        <f>IF(OR('Men''s Epée'!$A$3=1,S60&gt;0),ABS(S60),0)</f>
        <v>0</v>
      </c>
      <c r="AD60" s="25">
        <f>IF(OR('Men''s Epée'!$A$3=1,T60&gt;0),ABS(T60),0)</f>
        <v>0</v>
      </c>
      <c r="AE60" s="25">
        <f>IF(OR('Men''s Epée'!$A$3=1,U60&gt;0),ABS(U60),0)</f>
        <v>0</v>
      </c>
      <c r="AG60" s="12">
        <f>IF('Men''s Epée'!$W$3=TRUE,I60,0)</f>
        <v>0</v>
      </c>
      <c r="AH60" s="12">
        <f>IF('Men''s Epée'!$X$3=TRUE,K60,0)</f>
        <v>0</v>
      </c>
      <c r="AI60" s="12">
        <f>IF('Men''s Epée'!$Y$3=TRUE,M60,0)</f>
        <v>240</v>
      </c>
      <c r="AJ60" s="12">
        <f>IF('Men''s Epée'!$Z$3=TRUE,O60,0)</f>
        <v>0</v>
      </c>
      <c r="AK60" s="12">
        <f>IF('Men''s Epée'!$AA$3=TRUE,Q60,0)</f>
        <v>0</v>
      </c>
      <c r="AL60" s="26">
        <f t="shared" si="25"/>
        <v>0</v>
      </c>
      <c r="AM60" s="26">
        <f t="shared" si="26"/>
        <v>0</v>
      </c>
      <c r="AN60" s="26">
        <f t="shared" si="27"/>
        <v>0</v>
      </c>
      <c r="AO60" s="26">
        <f t="shared" si="28"/>
        <v>0</v>
      </c>
      <c r="AP60" s="12">
        <f t="shared" si="29"/>
        <v>240</v>
      </c>
    </row>
    <row r="61" spans="1:42" ht="13.5">
      <c r="A61" s="16" t="str">
        <f t="shared" si="0"/>
        <v>56T</v>
      </c>
      <c r="B61" s="16" t="str">
        <f t="shared" si="31"/>
        <v>#</v>
      </c>
      <c r="C61" s="17" t="s">
        <v>108</v>
      </c>
      <c r="D61" s="18">
        <v>83</v>
      </c>
      <c r="E61" s="19">
        <f>ROUND(F61+IF('Men''s Epée'!$A$3=1,G61,0)+LARGE($W61:$AE61,1)+LARGE($W61:$AE61,2)+LARGE($W61:$AE61,3),0)</f>
        <v>240</v>
      </c>
      <c r="F61" s="20"/>
      <c r="G61" s="21"/>
      <c r="H61" s="21">
        <v>40</v>
      </c>
      <c r="I61" s="22">
        <f>IF(OR('Men''s Epée'!$A$3=1,'Men''s Epée'!$W$3=TRUE),IF(OR(H61&gt;=49,ISNUMBER(H61)=FALSE),0,VLOOKUP(H61,PointTable,I$3,TRUE)),0)</f>
        <v>240</v>
      </c>
      <c r="J61" s="21" t="s">
        <v>11</v>
      </c>
      <c r="K61" s="22">
        <f>IF(OR('Men''s Epée'!$A$3=1,'Men''s Epée'!$X$3=TRUE),IF(OR(J61&gt;=49,ISNUMBER(J61)=FALSE),0,VLOOKUP(J61,PointTable,K$3,TRUE)),0)</f>
        <v>0</v>
      </c>
      <c r="L61" s="21" t="s">
        <v>11</v>
      </c>
      <c r="M61" s="22">
        <f>IF(OR('Men''s Epée'!$A$3=1,'Men''s Epée'!$Y$3=TRUE),IF(OR(L61&gt;=49,ISNUMBER(L61)=FALSE),0,VLOOKUP(L61,PointTable,M$3,TRUE)),0)</f>
        <v>0</v>
      </c>
      <c r="N61" s="21" t="s">
        <v>11</v>
      </c>
      <c r="O61" s="22">
        <f>IF(OR('Men''s Epée'!$A$3=1,'Men''s Epée'!$Z$3=TRUE),IF(OR(N61&gt;=49,ISNUMBER(N61)=FALSE),0,VLOOKUP(N61,PointTable,O$3,TRUE)),0)</f>
        <v>0</v>
      </c>
      <c r="P61" s="21" t="s">
        <v>11</v>
      </c>
      <c r="Q61" s="22">
        <f>IF(OR('Men''s Epée'!$A$3=1,'Men''s Epée'!$AA$3=TRUE),IF(OR(P61&gt;=49,ISNUMBER(P61)=FALSE),0,VLOOKUP(P61,PointTable,Q$3,TRUE)),0)</f>
        <v>0</v>
      </c>
      <c r="R61" s="23"/>
      <c r="S61" s="23"/>
      <c r="T61" s="23"/>
      <c r="U61" s="24"/>
      <c r="W61" s="25">
        <f t="shared" si="20"/>
        <v>240</v>
      </c>
      <c r="X61" s="25">
        <f t="shared" si="21"/>
        <v>0</v>
      </c>
      <c r="Y61" s="25">
        <f t="shared" si="22"/>
        <v>0</v>
      </c>
      <c r="Z61" s="25">
        <f t="shared" si="23"/>
        <v>0</v>
      </c>
      <c r="AA61" s="25">
        <f t="shared" si="24"/>
        <v>0</v>
      </c>
      <c r="AB61" s="25">
        <f>IF(OR('Men''s Epée'!$A$3=1,R61&gt;0),ABS(R61),0)</f>
        <v>0</v>
      </c>
      <c r="AC61" s="25">
        <f>IF(OR('Men''s Epée'!$A$3=1,S61&gt;0),ABS(S61),0)</f>
        <v>0</v>
      </c>
      <c r="AD61" s="25">
        <f>IF(OR('Men''s Epée'!$A$3=1,T61&gt;0),ABS(T61),0)</f>
        <v>0</v>
      </c>
      <c r="AE61" s="25">
        <f>IF(OR('Men''s Epée'!$A$3=1,U61&gt;0),ABS(U61),0)</f>
        <v>0</v>
      </c>
      <c r="AG61" s="12">
        <f>IF('Men''s Epée'!$W$3=TRUE,I61,0)</f>
        <v>240</v>
      </c>
      <c r="AH61" s="12">
        <f>IF('Men''s Epée'!$X$3=TRUE,K61,0)</f>
        <v>0</v>
      </c>
      <c r="AI61" s="12">
        <f>IF('Men''s Epée'!$Y$3=TRUE,M61,0)</f>
        <v>0</v>
      </c>
      <c r="AJ61" s="12">
        <f>IF('Men''s Epée'!$Z$3=TRUE,O61,0)</f>
        <v>0</v>
      </c>
      <c r="AK61" s="12">
        <f>IF('Men''s Epée'!$AA$3=TRUE,Q61,0)</f>
        <v>0</v>
      </c>
      <c r="AL61" s="26">
        <f t="shared" si="25"/>
        <v>0</v>
      </c>
      <c r="AM61" s="26">
        <f t="shared" si="26"/>
        <v>0</v>
      </c>
      <c r="AN61" s="26">
        <f t="shared" si="27"/>
        <v>0</v>
      </c>
      <c r="AO61" s="26">
        <f t="shared" si="28"/>
        <v>0</v>
      </c>
      <c r="AP61" s="12">
        <f t="shared" si="29"/>
        <v>240</v>
      </c>
    </row>
    <row r="62" spans="1:42" ht="13.5">
      <c r="A62" s="16" t="str">
        <f t="shared" si="0"/>
        <v>59</v>
      </c>
      <c r="B62" s="16" t="str">
        <f t="shared" si="31"/>
        <v>^</v>
      </c>
      <c r="C62" s="17" t="s">
        <v>319</v>
      </c>
      <c r="D62" s="18">
        <v>79</v>
      </c>
      <c r="E62" s="19">
        <f>ROUND(F62+IF('Men''s Epée'!$A$3=1,G62,0)+LARGE($W62:$AE62,1)+LARGE($W62:$AE62,2)+LARGE($W62:$AE62,3),0)</f>
        <v>235</v>
      </c>
      <c r="F62" s="20"/>
      <c r="G62" s="21"/>
      <c r="H62" s="21" t="s">
        <v>11</v>
      </c>
      <c r="I62" s="22">
        <f>IF(OR('Men''s Epée'!$A$3=1,'Men''s Epée'!$W$3=TRUE),IF(OR(H62&gt;=49,ISNUMBER(H62)=FALSE),0,VLOOKUP(H62,PointTable,I$3,TRUE)),0)</f>
        <v>0</v>
      </c>
      <c r="J62" s="21">
        <v>41</v>
      </c>
      <c r="K62" s="22">
        <f>IF(OR('Men''s Epée'!$A$3=1,'Men''s Epée'!$X$3=TRUE),IF(OR(J62&gt;=49,ISNUMBER(J62)=FALSE),0,VLOOKUP(J62,PointTable,K$3,TRUE)),0)</f>
        <v>235</v>
      </c>
      <c r="L62" s="21" t="s">
        <v>11</v>
      </c>
      <c r="M62" s="22">
        <f>IF(OR('Men''s Epée'!$A$3=1,'Men''s Epée'!$Y$3=TRUE),IF(OR(L62&gt;=49,ISNUMBER(L62)=FALSE),0,VLOOKUP(L62,PointTable,M$3,TRUE)),0)</f>
        <v>0</v>
      </c>
      <c r="N62" s="21" t="s">
        <v>11</v>
      </c>
      <c r="O62" s="22">
        <f>IF(OR('Men''s Epée'!$A$3=1,'Men''s Epée'!$Z$3=TRUE),IF(OR(N62&gt;=49,ISNUMBER(N62)=FALSE),0,VLOOKUP(N62,PointTable,O$3,TRUE)),0)</f>
        <v>0</v>
      </c>
      <c r="P62" s="21" t="s">
        <v>11</v>
      </c>
      <c r="Q62" s="22">
        <f>IF(OR('Men''s Epée'!$A$3=1,'Men''s Epée'!$AA$3=TRUE),IF(OR(P62&gt;=49,ISNUMBER(P62)=FALSE),0,VLOOKUP(P62,PointTable,Q$3,TRUE)),0)</f>
        <v>0</v>
      </c>
      <c r="R62" s="23"/>
      <c r="S62" s="23"/>
      <c r="T62" s="23"/>
      <c r="U62" s="24"/>
      <c r="W62" s="25">
        <f t="shared" si="20"/>
        <v>0</v>
      </c>
      <c r="X62" s="25">
        <f t="shared" si="21"/>
        <v>235</v>
      </c>
      <c r="Y62" s="25">
        <f t="shared" si="22"/>
        <v>0</v>
      </c>
      <c r="Z62" s="25">
        <f t="shared" si="23"/>
        <v>0</v>
      </c>
      <c r="AA62" s="25">
        <f t="shared" si="24"/>
        <v>0</v>
      </c>
      <c r="AB62" s="25">
        <f>IF(OR('Men''s Epée'!$A$3=1,R62&gt;0),ABS(R62),0)</f>
        <v>0</v>
      </c>
      <c r="AC62" s="25">
        <f>IF(OR('Men''s Epée'!$A$3=1,S62&gt;0),ABS(S62),0)</f>
        <v>0</v>
      </c>
      <c r="AD62" s="25">
        <f>IF(OR('Men''s Epée'!$A$3=1,T62&gt;0),ABS(T62),0)</f>
        <v>0</v>
      </c>
      <c r="AE62" s="25">
        <f>IF(OR('Men''s Epée'!$A$3=1,U62&gt;0),ABS(U62),0)</f>
        <v>0</v>
      </c>
      <c r="AG62" s="12">
        <f>IF('Men''s Epée'!$W$3=TRUE,I62,0)</f>
        <v>0</v>
      </c>
      <c r="AH62" s="12">
        <f>IF('Men''s Epée'!$X$3=TRUE,K62,0)</f>
        <v>235</v>
      </c>
      <c r="AI62" s="12">
        <f>IF('Men''s Epée'!$Y$3=TRUE,M62,0)</f>
        <v>0</v>
      </c>
      <c r="AJ62" s="12">
        <f>IF('Men''s Epée'!$Z$3=TRUE,O62,0)</f>
        <v>0</v>
      </c>
      <c r="AK62" s="12">
        <f>IF('Men''s Epée'!$AA$3=TRUE,Q62,0)</f>
        <v>0</v>
      </c>
      <c r="AL62" s="26">
        <f t="shared" si="25"/>
        <v>0</v>
      </c>
      <c r="AM62" s="26">
        <f t="shared" si="26"/>
        <v>0</v>
      </c>
      <c r="AN62" s="26">
        <f t="shared" si="27"/>
        <v>0</v>
      </c>
      <c r="AO62" s="26">
        <f t="shared" si="28"/>
        <v>0</v>
      </c>
      <c r="AP62" s="12">
        <f t="shared" si="29"/>
        <v>235</v>
      </c>
    </row>
    <row r="63" spans="1:42" ht="13.5">
      <c r="A63" s="16" t="str">
        <f t="shared" si="0"/>
        <v>60</v>
      </c>
      <c r="B63" s="16">
        <f t="shared" si="31"/>
      </c>
      <c r="C63" s="17" t="s">
        <v>106</v>
      </c>
      <c r="D63" s="18">
        <v>51</v>
      </c>
      <c r="E63" s="19">
        <f>ROUND(F63+IF('Men''s Epée'!$A$3=1,G63,0)+LARGE($W63:$AE63,1)+LARGE($W63:$AE63,2)+LARGE($W63:$AE63,3),0)</f>
        <v>230</v>
      </c>
      <c r="F63" s="20"/>
      <c r="G63" s="21"/>
      <c r="H63" s="21" t="s">
        <v>11</v>
      </c>
      <c r="I63" s="22">
        <f>IF(OR('Men''s Epée'!$A$3=1,'Men''s Epée'!$W$3=TRUE),IF(OR(H63&gt;=49,ISNUMBER(H63)=FALSE),0,VLOOKUP(H63,PointTable,I$3,TRUE)),0)</f>
        <v>0</v>
      </c>
      <c r="J63" s="21">
        <v>42</v>
      </c>
      <c r="K63" s="22">
        <f>IF(OR('Men''s Epée'!$A$3=1,'Men''s Epée'!$X$3=TRUE),IF(OR(J63&gt;=49,ISNUMBER(J63)=FALSE),0,VLOOKUP(J63,PointTable,K$3,TRUE)),0)</f>
        <v>230</v>
      </c>
      <c r="L63" s="21" t="s">
        <v>11</v>
      </c>
      <c r="M63" s="22">
        <f>IF(OR('Men''s Epée'!$A$3=1,'Men''s Epée'!$Y$3=TRUE),IF(OR(L63&gt;=49,ISNUMBER(L63)=FALSE),0,VLOOKUP(L63,PointTable,M$3,TRUE)),0)</f>
        <v>0</v>
      </c>
      <c r="N63" s="21" t="s">
        <v>11</v>
      </c>
      <c r="O63" s="22">
        <f>IF(OR('Men''s Epée'!$A$3=1,'Men''s Epée'!$Z$3=TRUE),IF(OR(N63&gt;=49,ISNUMBER(N63)=FALSE),0,VLOOKUP(N63,PointTable,O$3,TRUE)),0)</f>
        <v>0</v>
      </c>
      <c r="P63" s="21" t="s">
        <v>11</v>
      </c>
      <c r="Q63" s="22">
        <f>IF(OR('Men''s Epée'!$A$3=1,'Men''s Epée'!$AA$3=TRUE),IF(OR(P63&gt;=49,ISNUMBER(P63)=FALSE),0,VLOOKUP(P63,PointTable,Q$3,TRUE)),0)</f>
        <v>0</v>
      </c>
      <c r="R63" s="23"/>
      <c r="S63" s="23"/>
      <c r="T63" s="23"/>
      <c r="U63" s="24"/>
      <c r="W63" s="25">
        <f t="shared" si="20"/>
        <v>0</v>
      </c>
      <c r="X63" s="25">
        <f t="shared" si="21"/>
        <v>230</v>
      </c>
      <c r="Y63" s="25">
        <f t="shared" si="22"/>
        <v>0</v>
      </c>
      <c r="Z63" s="25">
        <f t="shared" si="23"/>
        <v>0</v>
      </c>
      <c r="AA63" s="25">
        <f t="shared" si="24"/>
        <v>0</v>
      </c>
      <c r="AB63" s="25">
        <f>IF(OR('Men''s Epée'!$A$3=1,R63&gt;0),ABS(R63),0)</f>
        <v>0</v>
      </c>
      <c r="AC63" s="25">
        <f>IF(OR('Men''s Epée'!$A$3=1,S63&gt;0),ABS(S63),0)</f>
        <v>0</v>
      </c>
      <c r="AD63" s="25">
        <f>IF(OR('Men''s Epée'!$A$3=1,T63&gt;0),ABS(T63),0)</f>
        <v>0</v>
      </c>
      <c r="AE63" s="25">
        <f>IF(OR('Men''s Epée'!$A$3=1,U63&gt;0),ABS(U63),0)</f>
        <v>0</v>
      </c>
      <c r="AG63" s="12">
        <f>IF('Men''s Epée'!$W$3=TRUE,I63,0)</f>
        <v>0</v>
      </c>
      <c r="AH63" s="12">
        <f>IF('Men''s Epée'!$X$3=TRUE,K63,0)</f>
        <v>230</v>
      </c>
      <c r="AI63" s="12">
        <f>IF('Men''s Epée'!$Y$3=TRUE,M63,0)</f>
        <v>0</v>
      </c>
      <c r="AJ63" s="12">
        <f>IF('Men''s Epée'!$Z$3=TRUE,O63,0)</f>
        <v>0</v>
      </c>
      <c r="AK63" s="12">
        <f>IF('Men''s Epée'!$AA$3=TRUE,Q63,0)</f>
        <v>0</v>
      </c>
      <c r="AL63" s="26">
        <f t="shared" si="25"/>
        <v>0</v>
      </c>
      <c r="AM63" s="26">
        <f t="shared" si="26"/>
        <v>0</v>
      </c>
      <c r="AN63" s="26">
        <f t="shared" si="27"/>
        <v>0</v>
      </c>
      <c r="AO63" s="26">
        <f t="shared" si="28"/>
        <v>0</v>
      </c>
      <c r="AP63" s="12">
        <f t="shared" si="29"/>
        <v>230</v>
      </c>
    </row>
    <row r="64" spans="1:42" ht="13.5">
      <c r="A64" s="16" t="str">
        <f t="shared" si="0"/>
        <v>61</v>
      </c>
      <c r="B64" s="16" t="str">
        <f t="shared" si="31"/>
        <v># ^</v>
      </c>
      <c r="C64" s="17" t="s">
        <v>320</v>
      </c>
      <c r="D64" s="18">
        <v>80</v>
      </c>
      <c r="E64" s="19">
        <f>ROUND(F64+IF('Men''s Epée'!$A$3=1,G64,0)+LARGE($W64:$AE64,1)+LARGE($W64:$AE64,2)+LARGE($W64:$AE64,3),0)</f>
        <v>225</v>
      </c>
      <c r="F64" s="20"/>
      <c r="G64" s="21"/>
      <c r="H64" s="21" t="s">
        <v>11</v>
      </c>
      <c r="I64" s="22">
        <f>IF(OR('Men''s Epée'!$A$3=1,'Men''s Epée'!$W$3=TRUE),IF(OR(H64&gt;=49,ISNUMBER(H64)=FALSE),0,VLOOKUP(H64,PointTable,I$3,TRUE)),0)</f>
        <v>0</v>
      </c>
      <c r="J64" s="21">
        <v>43</v>
      </c>
      <c r="K64" s="22">
        <f>IF(OR('Men''s Epée'!$A$3=1,'Men''s Epée'!$X$3=TRUE),IF(OR(J64&gt;=49,ISNUMBER(J64)=FALSE),0,VLOOKUP(J64,PointTable,K$3,TRUE)),0)</f>
        <v>225</v>
      </c>
      <c r="L64" s="21" t="s">
        <v>11</v>
      </c>
      <c r="M64" s="22">
        <f>IF(OR('Men''s Epée'!$A$3=1,'Men''s Epée'!$Y$3=TRUE),IF(OR(L64&gt;=49,ISNUMBER(L64)=FALSE),0,VLOOKUP(L64,PointTable,M$3,TRUE)),0)</f>
        <v>0</v>
      </c>
      <c r="N64" s="21" t="s">
        <v>11</v>
      </c>
      <c r="O64" s="22">
        <f>IF(OR('Men''s Epée'!$A$3=1,'Men''s Epée'!$Z$3=TRUE),IF(OR(N64&gt;=49,ISNUMBER(N64)=FALSE),0,VLOOKUP(N64,PointTable,O$3,TRUE)),0)</f>
        <v>0</v>
      </c>
      <c r="P64" s="21" t="s">
        <v>11</v>
      </c>
      <c r="Q64" s="22">
        <f>IF(OR('Men''s Epée'!$A$3=1,'Men''s Epée'!$AA$3=TRUE),IF(OR(P64&gt;=49,ISNUMBER(P64)=FALSE),0,VLOOKUP(P64,PointTable,Q$3,TRUE)),0)</f>
        <v>0</v>
      </c>
      <c r="R64" s="23"/>
      <c r="S64" s="23"/>
      <c r="T64" s="23"/>
      <c r="U64" s="24"/>
      <c r="W64" s="25">
        <f t="shared" si="20"/>
        <v>0</v>
      </c>
      <c r="X64" s="25">
        <f t="shared" si="21"/>
        <v>225</v>
      </c>
      <c r="Y64" s="25">
        <f t="shared" si="22"/>
        <v>0</v>
      </c>
      <c r="Z64" s="25">
        <f t="shared" si="23"/>
        <v>0</v>
      </c>
      <c r="AA64" s="25">
        <f t="shared" si="24"/>
        <v>0</v>
      </c>
      <c r="AB64" s="25">
        <f>IF(OR('Men''s Epée'!$A$3=1,R64&gt;0),ABS(R64),0)</f>
        <v>0</v>
      </c>
      <c r="AC64" s="25">
        <f>IF(OR('Men''s Epée'!$A$3=1,S64&gt;0),ABS(S64),0)</f>
        <v>0</v>
      </c>
      <c r="AD64" s="25">
        <f>IF(OR('Men''s Epée'!$A$3=1,T64&gt;0),ABS(T64),0)</f>
        <v>0</v>
      </c>
      <c r="AE64" s="25">
        <f>IF(OR('Men''s Epée'!$A$3=1,U64&gt;0),ABS(U64),0)</f>
        <v>0</v>
      </c>
      <c r="AG64" s="12">
        <f>IF('Men''s Epée'!$W$3=TRUE,I64,0)</f>
        <v>0</v>
      </c>
      <c r="AH64" s="12">
        <f>IF('Men''s Epée'!$X$3=TRUE,K64,0)</f>
        <v>225</v>
      </c>
      <c r="AI64" s="12">
        <f>IF('Men''s Epée'!$Y$3=TRUE,M64,0)</f>
        <v>0</v>
      </c>
      <c r="AJ64" s="12">
        <f>IF('Men''s Epée'!$Z$3=TRUE,O64,0)</f>
        <v>0</v>
      </c>
      <c r="AK64" s="12">
        <f>IF('Men''s Epée'!$AA$3=TRUE,Q64,0)</f>
        <v>0</v>
      </c>
      <c r="AL64" s="26">
        <f t="shared" si="25"/>
        <v>0</v>
      </c>
      <c r="AM64" s="26">
        <f t="shared" si="26"/>
        <v>0</v>
      </c>
      <c r="AN64" s="26">
        <f t="shared" si="27"/>
        <v>0</v>
      </c>
      <c r="AO64" s="26">
        <f t="shared" si="28"/>
        <v>0</v>
      </c>
      <c r="AP64" s="12">
        <f t="shared" si="29"/>
        <v>225</v>
      </c>
    </row>
    <row r="65" spans="1:42" ht="13.5">
      <c r="A65" s="16" t="str">
        <f t="shared" si="0"/>
        <v>62T</v>
      </c>
      <c r="B65" s="16" t="str">
        <f t="shared" si="31"/>
        <v>#</v>
      </c>
      <c r="C65" s="17" t="s">
        <v>110</v>
      </c>
      <c r="D65" s="18">
        <v>84</v>
      </c>
      <c r="E65" s="19">
        <f>ROUND(F65+IF('Men''s Epée'!$A$3=1,G65,0)+LARGE($W65:$AE65,1)+LARGE($W65:$AE65,2)+LARGE($W65:$AE65,3),0)</f>
        <v>220</v>
      </c>
      <c r="F65" s="20"/>
      <c r="G65" s="21"/>
      <c r="H65" s="21">
        <v>44</v>
      </c>
      <c r="I65" s="22">
        <f>IF(OR('Men''s Epée'!$A$3=1,'Men''s Epée'!$W$3=TRUE),IF(OR(H65&gt;=49,ISNUMBER(H65)=FALSE),0,VLOOKUP(H65,PointTable,I$3,TRUE)),0)</f>
        <v>220</v>
      </c>
      <c r="J65" s="21" t="s">
        <v>11</v>
      </c>
      <c r="K65" s="22">
        <f>IF(OR('Men''s Epée'!$A$3=1,'Men''s Epée'!$X$3=TRUE),IF(OR(J65&gt;=49,ISNUMBER(J65)=FALSE),0,VLOOKUP(J65,PointTable,K$3,TRUE)),0)</f>
        <v>0</v>
      </c>
      <c r="L65" s="21" t="s">
        <v>11</v>
      </c>
      <c r="M65" s="22">
        <f>IF(OR('Men''s Epée'!$A$3=1,'Men''s Epée'!$Y$3=TRUE),IF(OR(L65&gt;=49,ISNUMBER(L65)=FALSE),0,VLOOKUP(L65,PointTable,M$3,TRUE)),0)</f>
        <v>0</v>
      </c>
      <c r="N65" s="21" t="s">
        <v>11</v>
      </c>
      <c r="O65" s="22">
        <f>IF(OR('Men''s Epée'!$A$3=1,'Men''s Epée'!$Z$3=TRUE),IF(OR(N65&gt;=49,ISNUMBER(N65)=FALSE),0,VLOOKUP(N65,PointTable,O$3,TRUE)),0)</f>
        <v>0</v>
      </c>
      <c r="P65" s="21" t="s">
        <v>11</v>
      </c>
      <c r="Q65" s="22">
        <f>IF(OR('Men''s Epée'!$A$3=1,'Men''s Epée'!$AA$3=TRUE),IF(OR(P65&gt;=49,ISNUMBER(P65)=FALSE),0,VLOOKUP(P65,PointTable,Q$3,TRUE)),0)</f>
        <v>0</v>
      </c>
      <c r="R65" s="23"/>
      <c r="S65" s="23"/>
      <c r="T65" s="23"/>
      <c r="U65" s="24"/>
      <c r="W65" s="25">
        <f t="shared" si="20"/>
        <v>220</v>
      </c>
      <c r="X65" s="25">
        <f t="shared" si="21"/>
        <v>0</v>
      </c>
      <c r="Y65" s="25">
        <f t="shared" si="22"/>
        <v>0</v>
      </c>
      <c r="Z65" s="25">
        <f t="shared" si="23"/>
        <v>0</v>
      </c>
      <c r="AA65" s="25">
        <f t="shared" si="24"/>
        <v>0</v>
      </c>
      <c r="AB65" s="25">
        <f>IF(OR('Men''s Epée'!$A$3=1,R65&gt;0),ABS(R65),0)</f>
        <v>0</v>
      </c>
      <c r="AC65" s="25">
        <f>IF(OR('Men''s Epée'!$A$3=1,S65&gt;0),ABS(S65),0)</f>
        <v>0</v>
      </c>
      <c r="AD65" s="25">
        <f>IF(OR('Men''s Epée'!$A$3=1,T65&gt;0),ABS(T65),0)</f>
        <v>0</v>
      </c>
      <c r="AE65" s="25">
        <f>IF(OR('Men''s Epée'!$A$3=1,U65&gt;0),ABS(U65),0)</f>
        <v>0</v>
      </c>
      <c r="AG65" s="12">
        <f>IF('Men''s Epée'!$W$3=TRUE,I65,0)</f>
        <v>220</v>
      </c>
      <c r="AH65" s="12">
        <f>IF('Men''s Epée'!$X$3=TRUE,K65,0)</f>
        <v>0</v>
      </c>
      <c r="AI65" s="12">
        <f>IF('Men''s Epée'!$Y$3=TRUE,M65,0)</f>
        <v>0</v>
      </c>
      <c r="AJ65" s="12">
        <f>IF('Men''s Epée'!$Z$3=TRUE,O65,0)</f>
        <v>0</v>
      </c>
      <c r="AK65" s="12">
        <f>IF('Men''s Epée'!$AA$3=TRUE,Q65,0)</f>
        <v>0</v>
      </c>
      <c r="AL65" s="26">
        <f t="shared" si="25"/>
        <v>0</v>
      </c>
      <c r="AM65" s="26">
        <f t="shared" si="26"/>
        <v>0</v>
      </c>
      <c r="AN65" s="26">
        <f t="shared" si="27"/>
        <v>0</v>
      </c>
      <c r="AO65" s="26">
        <f t="shared" si="28"/>
        <v>0</v>
      </c>
      <c r="AP65" s="12">
        <f t="shared" si="29"/>
        <v>220</v>
      </c>
    </row>
    <row r="66" spans="1:42" ht="13.5">
      <c r="A66" s="16" t="str">
        <f t="shared" si="0"/>
        <v>62T</v>
      </c>
      <c r="B66" s="16">
        <f t="shared" si="31"/>
      </c>
      <c r="C66" s="17" t="s">
        <v>142</v>
      </c>
      <c r="D66" s="18">
        <v>69</v>
      </c>
      <c r="E66" s="19">
        <f>ROUND(F66+IF('Men''s Epée'!$A$3=1,G66,0)+LARGE($W66:$AE66,1)+LARGE($W66:$AE66,2)+LARGE($W66:$AE66,3),0)</f>
        <v>220</v>
      </c>
      <c r="F66" s="20"/>
      <c r="G66" s="21"/>
      <c r="H66" s="21" t="s">
        <v>11</v>
      </c>
      <c r="I66" s="22">
        <f>IF(OR('Men''s Epée'!$A$3=1,'Men''s Epée'!$W$3=TRUE),IF(OR(H66&gt;=49,ISNUMBER(H66)=FALSE),0,VLOOKUP(H66,PointTable,I$3,TRUE)),0)</f>
        <v>0</v>
      </c>
      <c r="J66" s="21" t="s">
        <v>11</v>
      </c>
      <c r="K66" s="22">
        <f>IF(OR('Men''s Epée'!$A$3=1,'Men''s Epée'!$X$3=TRUE),IF(OR(J66&gt;=49,ISNUMBER(J66)=FALSE),0,VLOOKUP(J66,PointTable,K$3,TRUE)),0)</f>
        <v>0</v>
      </c>
      <c r="L66" s="21">
        <v>44</v>
      </c>
      <c r="M66" s="22">
        <f>IF(OR('Men''s Epée'!$A$3=1,'Men''s Epée'!$Y$3=TRUE),IF(OR(L66&gt;=49,ISNUMBER(L66)=FALSE),0,VLOOKUP(L66,PointTable,M$3,TRUE)),0)</f>
        <v>220</v>
      </c>
      <c r="N66" s="21" t="s">
        <v>11</v>
      </c>
      <c r="O66" s="22">
        <f>IF(OR('Men''s Epée'!$A$3=1,'Men''s Epée'!$Z$3=TRUE),IF(OR(N66&gt;=49,ISNUMBER(N66)=FALSE),0,VLOOKUP(N66,PointTable,O$3,TRUE)),0)</f>
        <v>0</v>
      </c>
      <c r="P66" s="21" t="s">
        <v>11</v>
      </c>
      <c r="Q66" s="22">
        <f>IF(OR('Men''s Epée'!$A$3=1,'Men''s Epée'!$AA$3=TRUE),IF(OR(P66&gt;=49,ISNUMBER(P66)=FALSE),0,VLOOKUP(P66,PointTable,Q$3,TRUE)),0)</f>
        <v>0</v>
      </c>
      <c r="R66" s="23"/>
      <c r="S66" s="23"/>
      <c r="T66" s="23"/>
      <c r="U66" s="24"/>
      <c r="W66" s="25">
        <f t="shared" si="20"/>
        <v>0</v>
      </c>
      <c r="X66" s="25">
        <f t="shared" si="21"/>
        <v>0</v>
      </c>
      <c r="Y66" s="25">
        <f t="shared" si="22"/>
        <v>220</v>
      </c>
      <c r="Z66" s="25">
        <f t="shared" si="23"/>
        <v>0</v>
      </c>
      <c r="AA66" s="25">
        <f t="shared" si="24"/>
        <v>0</v>
      </c>
      <c r="AB66" s="25">
        <f>IF(OR('Men''s Epée'!$A$3=1,R66&gt;0),ABS(R66),0)</f>
        <v>0</v>
      </c>
      <c r="AC66" s="25">
        <f>IF(OR('Men''s Epée'!$A$3=1,S66&gt;0),ABS(S66),0)</f>
        <v>0</v>
      </c>
      <c r="AD66" s="25">
        <f>IF(OR('Men''s Epée'!$A$3=1,T66&gt;0),ABS(T66),0)</f>
        <v>0</v>
      </c>
      <c r="AE66" s="25">
        <f>IF(OR('Men''s Epée'!$A$3=1,U66&gt;0),ABS(U66),0)</f>
        <v>0</v>
      </c>
      <c r="AG66" s="12">
        <f>IF('Men''s Epée'!$W$3=TRUE,I66,0)</f>
        <v>0</v>
      </c>
      <c r="AH66" s="12">
        <f>IF('Men''s Epée'!$X$3=TRUE,K66,0)</f>
        <v>0</v>
      </c>
      <c r="AI66" s="12">
        <f>IF('Men''s Epée'!$Y$3=TRUE,M66,0)</f>
        <v>220</v>
      </c>
      <c r="AJ66" s="12">
        <f>IF('Men''s Epée'!$Z$3=TRUE,O66,0)</f>
        <v>0</v>
      </c>
      <c r="AK66" s="12">
        <f>IF('Men''s Epée'!$AA$3=TRUE,Q66,0)</f>
        <v>0</v>
      </c>
      <c r="AL66" s="26">
        <f t="shared" si="25"/>
        <v>0</v>
      </c>
      <c r="AM66" s="26">
        <f t="shared" si="26"/>
        <v>0</v>
      </c>
      <c r="AN66" s="26">
        <f t="shared" si="27"/>
        <v>0</v>
      </c>
      <c r="AO66" s="26">
        <f t="shared" si="28"/>
        <v>0</v>
      </c>
      <c r="AP66" s="12">
        <f t="shared" si="29"/>
        <v>220</v>
      </c>
    </row>
    <row r="67" spans="1:42" ht="13.5">
      <c r="A67" s="16" t="str">
        <f t="shared" si="0"/>
        <v>64</v>
      </c>
      <c r="B67" s="16" t="str">
        <f t="shared" si="31"/>
        <v>^</v>
      </c>
      <c r="C67" s="17" t="s">
        <v>111</v>
      </c>
      <c r="D67" s="18">
        <v>76</v>
      </c>
      <c r="E67" s="19">
        <f>ROUND(F67+IF('Men''s Epée'!$A$3=1,G67,0)+LARGE($W67:$AE67,1)+LARGE($W67:$AE67,2)+LARGE($W67:$AE67,3),0)</f>
        <v>215</v>
      </c>
      <c r="F67" s="20"/>
      <c r="G67" s="21"/>
      <c r="H67" s="21">
        <v>45</v>
      </c>
      <c r="I67" s="22">
        <f>IF(OR('Men''s Epée'!$A$3=1,'Men''s Epée'!$W$3=TRUE),IF(OR(H67&gt;=49,ISNUMBER(H67)=FALSE),0,VLOOKUP(H67,PointTable,I$3,TRUE)),0)</f>
        <v>215</v>
      </c>
      <c r="J67" s="21" t="s">
        <v>11</v>
      </c>
      <c r="K67" s="22">
        <f>IF(OR('Men''s Epée'!$A$3=1,'Men''s Epée'!$X$3=TRUE),IF(OR(J67&gt;=49,ISNUMBER(J67)=FALSE),0,VLOOKUP(J67,PointTable,K$3,TRUE)),0)</f>
        <v>0</v>
      </c>
      <c r="L67" s="21" t="s">
        <v>11</v>
      </c>
      <c r="M67" s="22">
        <f>IF(OR('Men''s Epée'!$A$3=1,'Men''s Epée'!$Y$3=TRUE),IF(OR(L67&gt;=49,ISNUMBER(L67)=FALSE),0,VLOOKUP(L67,PointTable,M$3,TRUE)),0)</f>
        <v>0</v>
      </c>
      <c r="N67" s="21" t="s">
        <v>11</v>
      </c>
      <c r="O67" s="22">
        <f>IF(OR('Men''s Epée'!$A$3=1,'Men''s Epée'!$Z$3=TRUE),IF(OR(N67&gt;=49,ISNUMBER(N67)=FALSE),0,VLOOKUP(N67,PointTable,O$3,TRUE)),0)</f>
        <v>0</v>
      </c>
      <c r="P67" s="21" t="s">
        <v>11</v>
      </c>
      <c r="Q67" s="22">
        <f>IF(OR('Men''s Epée'!$A$3=1,'Men''s Epée'!$AA$3=TRUE),IF(OR(P67&gt;=49,ISNUMBER(P67)=FALSE),0,VLOOKUP(P67,PointTable,Q$3,TRUE)),0)</f>
        <v>0</v>
      </c>
      <c r="R67" s="23"/>
      <c r="S67" s="23"/>
      <c r="T67" s="23"/>
      <c r="U67" s="24"/>
      <c r="W67" s="25">
        <f t="shared" si="20"/>
        <v>215</v>
      </c>
      <c r="X67" s="25">
        <f t="shared" si="21"/>
        <v>0</v>
      </c>
      <c r="Y67" s="25">
        <f t="shared" si="22"/>
        <v>0</v>
      </c>
      <c r="Z67" s="25">
        <f t="shared" si="23"/>
        <v>0</v>
      </c>
      <c r="AA67" s="25">
        <f t="shared" si="24"/>
        <v>0</v>
      </c>
      <c r="AB67" s="25">
        <f>IF(OR('Men''s Epée'!$A$3=1,R67&gt;0),ABS(R67),0)</f>
        <v>0</v>
      </c>
      <c r="AC67" s="25">
        <f>IF(OR('Men''s Epée'!$A$3=1,S67&gt;0),ABS(S67),0)</f>
        <v>0</v>
      </c>
      <c r="AD67" s="25">
        <f>IF(OR('Men''s Epée'!$A$3=1,T67&gt;0),ABS(T67),0)</f>
        <v>0</v>
      </c>
      <c r="AE67" s="25">
        <f>IF(OR('Men''s Epée'!$A$3=1,U67&gt;0),ABS(U67),0)</f>
        <v>0</v>
      </c>
      <c r="AG67" s="12">
        <f>IF('Men''s Epée'!$W$3=TRUE,I67,0)</f>
        <v>215</v>
      </c>
      <c r="AH67" s="12">
        <f>IF('Men''s Epée'!$X$3=TRUE,K67,0)</f>
        <v>0</v>
      </c>
      <c r="AI67" s="12">
        <f>IF('Men''s Epée'!$Y$3=TRUE,M67,0)</f>
        <v>0</v>
      </c>
      <c r="AJ67" s="12">
        <f>IF('Men''s Epée'!$Z$3=TRUE,O67,0)</f>
        <v>0</v>
      </c>
      <c r="AK67" s="12">
        <f>IF('Men''s Epée'!$AA$3=TRUE,Q67,0)</f>
        <v>0</v>
      </c>
      <c r="AL67" s="26">
        <f t="shared" si="25"/>
        <v>0</v>
      </c>
      <c r="AM67" s="26">
        <f t="shared" si="26"/>
        <v>0</v>
      </c>
      <c r="AN67" s="26">
        <f t="shared" si="27"/>
        <v>0</v>
      </c>
      <c r="AO67" s="26">
        <f t="shared" si="28"/>
        <v>0</v>
      </c>
      <c r="AP67" s="12">
        <f t="shared" si="29"/>
        <v>215</v>
      </c>
    </row>
    <row r="68" spans="1:42" ht="13.5">
      <c r="A68" s="16" t="str">
        <f t="shared" si="0"/>
        <v>65</v>
      </c>
      <c r="B68" s="16" t="str">
        <f t="shared" si="31"/>
        <v>^</v>
      </c>
      <c r="C68" s="17" t="s">
        <v>321</v>
      </c>
      <c r="D68" s="18">
        <v>73</v>
      </c>
      <c r="E68" s="19">
        <f>ROUND(F68+IF('Men''s Epée'!$A$3=1,G68,0)+LARGE($W68:$AE68,1)+LARGE($W68:$AE68,2)+LARGE($W68:$AE68,3),0)</f>
        <v>210</v>
      </c>
      <c r="F68" s="20"/>
      <c r="G68" s="21"/>
      <c r="H68" s="21" t="s">
        <v>11</v>
      </c>
      <c r="I68" s="22">
        <f>IF(OR('Men''s Epée'!$A$3=1,'Men''s Epée'!$W$3=TRUE),IF(OR(H68&gt;=49,ISNUMBER(H68)=FALSE),0,VLOOKUP(H68,PointTable,I$3,TRUE)),0)</f>
        <v>0</v>
      </c>
      <c r="J68" s="21">
        <v>46</v>
      </c>
      <c r="K68" s="22">
        <f>IF(OR('Men''s Epée'!$A$3=1,'Men''s Epée'!$X$3=TRUE),IF(OR(J68&gt;=49,ISNUMBER(J68)=FALSE),0,VLOOKUP(J68,PointTable,K$3,TRUE)),0)</f>
        <v>210</v>
      </c>
      <c r="L68" s="21" t="s">
        <v>11</v>
      </c>
      <c r="M68" s="22">
        <f>IF(OR('Men''s Epée'!$A$3=1,'Men''s Epée'!$Y$3=TRUE),IF(OR(L68&gt;=49,ISNUMBER(L68)=FALSE),0,VLOOKUP(L68,PointTable,M$3,TRUE)),0)</f>
        <v>0</v>
      </c>
      <c r="N68" s="21" t="s">
        <v>11</v>
      </c>
      <c r="O68" s="22">
        <f>IF(OR('Men''s Epée'!$A$3=1,'Men''s Epée'!$Z$3=TRUE),IF(OR(N68&gt;=49,ISNUMBER(N68)=FALSE),0,VLOOKUP(N68,PointTable,O$3,TRUE)),0)</f>
        <v>0</v>
      </c>
      <c r="P68" s="21" t="s">
        <v>11</v>
      </c>
      <c r="Q68" s="22">
        <f>IF(OR('Men''s Epée'!$A$3=1,'Men''s Epée'!$AA$3=TRUE),IF(OR(P68&gt;=49,ISNUMBER(P68)=FALSE),0,VLOOKUP(P68,PointTable,Q$3,TRUE)),0)</f>
        <v>0</v>
      </c>
      <c r="R68" s="23"/>
      <c r="S68" s="23"/>
      <c r="T68" s="23"/>
      <c r="U68" s="24"/>
      <c r="W68" s="25">
        <f t="shared" si="20"/>
        <v>0</v>
      </c>
      <c r="X68" s="25">
        <f t="shared" si="21"/>
        <v>210</v>
      </c>
      <c r="Y68" s="25">
        <f t="shared" si="22"/>
        <v>0</v>
      </c>
      <c r="Z68" s="25">
        <f t="shared" si="23"/>
        <v>0</v>
      </c>
      <c r="AA68" s="25">
        <f t="shared" si="24"/>
        <v>0</v>
      </c>
      <c r="AB68" s="25">
        <f>IF(OR('Men''s Epée'!$A$3=1,R68&gt;0),ABS(R68),0)</f>
        <v>0</v>
      </c>
      <c r="AC68" s="25">
        <f>IF(OR('Men''s Epée'!$A$3=1,S68&gt;0),ABS(S68),0)</f>
        <v>0</v>
      </c>
      <c r="AD68" s="25">
        <f>IF(OR('Men''s Epée'!$A$3=1,T68&gt;0),ABS(T68),0)</f>
        <v>0</v>
      </c>
      <c r="AE68" s="25">
        <f>IF(OR('Men''s Epée'!$A$3=1,U68&gt;0),ABS(U68),0)</f>
        <v>0</v>
      </c>
      <c r="AG68" s="12">
        <f>IF('Men''s Epée'!$W$3=TRUE,I68,0)</f>
        <v>0</v>
      </c>
      <c r="AH68" s="12">
        <f>IF('Men''s Epée'!$X$3=TRUE,K68,0)</f>
        <v>210</v>
      </c>
      <c r="AI68" s="12">
        <f>IF('Men''s Epée'!$Y$3=TRUE,M68,0)</f>
        <v>0</v>
      </c>
      <c r="AJ68" s="12">
        <f>IF('Men''s Epée'!$Z$3=TRUE,O68,0)</f>
        <v>0</v>
      </c>
      <c r="AK68" s="12">
        <f>IF('Men''s Epée'!$AA$3=TRUE,Q68,0)</f>
        <v>0</v>
      </c>
      <c r="AL68" s="26">
        <f t="shared" si="25"/>
        <v>0</v>
      </c>
      <c r="AM68" s="26">
        <f t="shared" si="26"/>
        <v>0</v>
      </c>
      <c r="AN68" s="26">
        <f t="shared" si="27"/>
        <v>0</v>
      </c>
      <c r="AO68" s="26">
        <f t="shared" si="28"/>
        <v>0</v>
      </c>
      <c r="AP68" s="12">
        <f t="shared" si="29"/>
        <v>210</v>
      </c>
    </row>
    <row r="69" spans="1:42" ht="13.5">
      <c r="A69" s="16" t="str">
        <f t="shared" si="0"/>
        <v>66</v>
      </c>
      <c r="B69" s="16" t="str">
        <f t="shared" si="31"/>
        <v># ^</v>
      </c>
      <c r="C69" s="17" t="s">
        <v>97</v>
      </c>
      <c r="D69" s="18">
        <v>81</v>
      </c>
      <c r="E69" s="19">
        <f>ROUND(F69+IF('Men''s Epée'!$A$3=1,G69,0)+LARGE($W69:$AE69,1)+LARGE($W69:$AE69,2)+LARGE($W69:$AE69,3),0)</f>
        <v>205</v>
      </c>
      <c r="F69" s="20"/>
      <c r="G69" s="21"/>
      <c r="H69" s="21">
        <v>47</v>
      </c>
      <c r="I69" s="22">
        <f>IF(OR('Men''s Epée'!$A$3=1,'Men''s Epée'!$W$3=TRUE),IF(OR(H69&gt;=49,ISNUMBER(H69)=FALSE),0,VLOOKUP(H69,PointTable,I$3,TRUE)),0)</f>
        <v>205</v>
      </c>
      <c r="J69" s="21" t="s">
        <v>11</v>
      </c>
      <c r="K69" s="22">
        <f>IF(OR('Men''s Epée'!$A$3=1,'Men''s Epée'!$X$3=TRUE),IF(OR(J69&gt;=49,ISNUMBER(J69)=FALSE),0,VLOOKUP(J69,PointTable,K$3,TRUE)),0)</f>
        <v>0</v>
      </c>
      <c r="L69" s="21" t="s">
        <v>11</v>
      </c>
      <c r="M69" s="22">
        <f>IF(OR('Men''s Epée'!$A$3=1,'Men''s Epée'!$Y$3=TRUE),IF(OR(L69&gt;=49,ISNUMBER(L69)=FALSE),0,VLOOKUP(L69,PointTable,M$3,TRUE)),0)</f>
        <v>0</v>
      </c>
      <c r="N69" s="21" t="s">
        <v>11</v>
      </c>
      <c r="O69" s="22">
        <f>IF(OR('Men''s Epée'!$A$3=1,'Men''s Epée'!$Z$3=TRUE),IF(OR(N69&gt;=49,ISNUMBER(N69)=FALSE),0,VLOOKUP(N69,PointTable,O$3,TRUE)),0)</f>
        <v>0</v>
      </c>
      <c r="P69" s="21" t="s">
        <v>11</v>
      </c>
      <c r="Q69" s="22">
        <f>IF(OR('Men''s Epée'!$A$3=1,'Men''s Epée'!$AA$3=TRUE),IF(OR(P69&gt;=49,ISNUMBER(P69)=FALSE),0,VLOOKUP(P69,PointTable,Q$3,TRUE)),0)</f>
        <v>0</v>
      </c>
      <c r="R69" s="23"/>
      <c r="S69" s="23"/>
      <c r="T69" s="23"/>
      <c r="U69" s="24"/>
      <c r="W69" s="25">
        <f t="shared" si="20"/>
        <v>205</v>
      </c>
      <c r="X69" s="25">
        <f t="shared" si="21"/>
        <v>0</v>
      </c>
      <c r="Y69" s="25">
        <f t="shared" si="22"/>
        <v>0</v>
      </c>
      <c r="Z69" s="25">
        <f t="shared" si="23"/>
        <v>0</v>
      </c>
      <c r="AA69" s="25">
        <f t="shared" si="24"/>
        <v>0</v>
      </c>
      <c r="AB69" s="25">
        <f>IF(OR('Men''s Epée'!$A$3=1,R69&gt;0),ABS(R69),0)</f>
        <v>0</v>
      </c>
      <c r="AC69" s="25">
        <f>IF(OR('Men''s Epée'!$A$3=1,S69&gt;0),ABS(S69),0)</f>
        <v>0</v>
      </c>
      <c r="AD69" s="25">
        <f>IF(OR('Men''s Epée'!$A$3=1,T69&gt;0),ABS(T69),0)</f>
        <v>0</v>
      </c>
      <c r="AE69" s="25">
        <f>IF(OR('Men''s Epée'!$A$3=1,U69&gt;0),ABS(U69),0)</f>
        <v>0</v>
      </c>
      <c r="AG69" s="12">
        <f>IF('Men''s Epée'!$W$3=TRUE,I69,0)</f>
        <v>205</v>
      </c>
      <c r="AH69" s="12">
        <f>IF('Men''s Epée'!$X$3=TRUE,K69,0)</f>
        <v>0</v>
      </c>
      <c r="AI69" s="12">
        <f>IF('Men''s Epée'!$Y$3=TRUE,M69,0)</f>
        <v>0</v>
      </c>
      <c r="AJ69" s="12">
        <f>IF('Men''s Epée'!$Z$3=TRUE,O69,0)</f>
        <v>0</v>
      </c>
      <c r="AK69" s="12">
        <f>IF('Men''s Epée'!$AA$3=TRUE,Q69,0)</f>
        <v>0</v>
      </c>
      <c r="AL69" s="26">
        <f t="shared" si="25"/>
        <v>0</v>
      </c>
      <c r="AM69" s="26">
        <f t="shared" si="26"/>
        <v>0</v>
      </c>
      <c r="AN69" s="26">
        <f t="shared" si="27"/>
        <v>0</v>
      </c>
      <c r="AO69" s="26">
        <f t="shared" si="28"/>
        <v>0</v>
      </c>
      <c r="AP69" s="12">
        <f t="shared" si="29"/>
        <v>205</v>
      </c>
    </row>
    <row r="70" spans="1:42" ht="13.5">
      <c r="A70" s="16" t="str">
        <f t="shared" si="0"/>
        <v>67T</v>
      </c>
      <c r="B70" s="16">
        <f t="shared" si="31"/>
      </c>
      <c r="C70" s="17" t="s">
        <v>322</v>
      </c>
      <c r="D70" s="18">
        <v>54</v>
      </c>
      <c r="E70" s="19">
        <f>ROUND(F70+IF('Men''s Epée'!$A$3=1,G70,0)+LARGE($W70:$AE70,1)+LARGE($W70:$AE70,2)+LARGE($W70:$AE70,3),0)</f>
        <v>203</v>
      </c>
      <c r="F70" s="20"/>
      <c r="G70" s="21"/>
      <c r="H70" s="21" t="s">
        <v>11</v>
      </c>
      <c r="I70" s="22">
        <f>IF(OR('Men''s Epée'!$A$3=1,'Men''s Epée'!$W$3=TRUE),IF(OR(H70&gt;=49,ISNUMBER(H70)=FALSE),0,VLOOKUP(H70,PointTable,I$3,TRUE)),0)</f>
        <v>0</v>
      </c>
      <c r="J70" s="21">
        <v>47.5</v>
      </c>
      <c r="K70" s="22">
        <f>IF(OR('Men''s Epée'!$A$3=1,'Men''s Epée'!$X$3=TRUE),IF(OR(J70&gt;=49,ISNUMBER(J70)=FALSE),0,VLOOKUP(J70,PointTable,K$3,TRUE)),0)</f>
        <v>202.5</v>
      </c>
      <c r="L70" s="21" t="s">
        <v>11</v>
      </c>
      <c r="M70" s="22">
        <f>IF(OR('Men''s Epée'!$A$3=1,'Men''s Epée'!$Y$3=TRUE),IF(OR(L70&gt;=49,ISNUMBER(L70)=FALSE),0,VLOOKUP(L70,PointTable,M$3,TRUE)),0)</f>
        <v>0</v>
      </c>
      <c r="N70" s="21" t="s">
        <v>11</v>
      </c>
      <c r="O70" s="22">
        <f>IF(OR('Men''s Epée'!$A$3=1,'Men''s Epée'!$Z$3=TRUE),IF(OR(N70&gt;=49,ISNUMBER(N70)=FALSE),0,VLOOKUP(N70,PointTable,O$3,TRUE)),0)</f>
        <v>0</v>
      </c>
      <c r="P70" s="21" t="s">
        <v>11</v>
      </c>
      <c r="Q70" s="22">
        <f>IF(OR('Men''s Epée'!$A$3=1,'Men''s Epée'!$AA$3=TRUE),IF(OR(P70&gt;=49,ISNUMBER(P70)=FALSE),0,VLOOKUP(P70,PointTable,Q$3,TRUE)),0)</f>
        <v>0</v>
      </c>
      <c r="R70" s="23"/>
      <c r="S70" s="23"/>
      <c r="T70" s="23"/>
      <c r="U70" s="24"/>
      <c r="W70" s="25">
        <f t="shared" si="20"/>
        <v>0</v>
      </c>
      <c r="X70" s="25">
        <f t="shared" si="21"/>
        <v>202.5</v>
      </c>
      <c r="Y70" s="25">
        <f t="shared" si="22"/>
        <v>0</v>
      </c>
      <c r="Z70" s="25">
        <f t="shared" si="23"/>
        <v>0</v>
      </c>
      <c r="AA70" s="25">
        <f t="shared" si="24"/>
        <v>0</v>
      </c>
      <c r="AB70" s="25">
        <f>IF(OR('Men''s Epée'!$A$3=1,R70&gt;0),ABS(R70),0)</f>
        <v>0</v>
      </c>
      <c r="AC70" s="25">
        <f>IF(OR('Men''s Epée'!$A$3=1,S70&gt;0),ABS(S70),0)</f>
        <v>0</v>
      </c>
      <c r="AD70" s="25">
        <f>IF(OR('Men''s Epée'!$A$3=1,T70&gt;0),ABS(T70),0)</f>
        <v>0</v>
      </c>
      <c r="AE70" s="25">
        <f>IF(OR('Men''s Epée'!$A$3=1,U70&gt;0),ABS(U70),0)</f>
        <v>0</v>
      </c>
      <c r="AG70" s="12">
        <f>IF('Men''s Epée'!$W$3=TRUE,I70,0)</f>
        <v>0</v>
      </c>
      <c r="AH70" s="12">
        <f>IF('Men''s Epée'!$X$3=TRUE,K70,0)</f>
        <v>202.5</v>
      </c>
      <c r="AI70" s="12">
        <f>IF('Men''s Epée'!$Y$3=TRUE,M70,0)</f>
        <v>0</v>
      </c>
      <c r="AJ70" s="12">
        <f>IF('Men''s Epée'!$Z$3=TRUE,O70,0)</f>
        <v>0</v>
      </c>
      <c r="AK70" s="12">
        <f>IF('Men''s Epée'!$AA$3=TRUE,Q70,0)</f>
        <v>0</v>
      </c>
      <c r="AL70" s="26">
        <f t="shared" si="25"/>
        <v>0</v>
      </c>
      <c r="AM70" s="26">
        <f t="shared" si="26"/>
        <v>0</v>
      </c>
      <c r="AN70" s="26">
        <f t="shared" si="27"/>
        <v>0</v>
      </c>
      <c r="AO70" s="26">
        <f t="shared" si="28"/>
        <v>0</v>
      </c>
      <c r="AP70" s="12">
        <f t="shared" si="29"/>
        <v>202.5</v>
      </c>
    </row>
    <row r="71" spans="1:42" ht="13.5">
      <c r="A71" s="16" t="str">
        <f t="shared" si="0"/>
        <v>67T</v>
      </c>
      <c r="B71" s="16">
        <f t="shared" si="31"/>
      </c>
      <c r="C71" s="17" t="s">
        <v>346</v>
      </c>
      <c r="D71" s="18">
        <v>68</v>
      </c>
      <c r="E71" s="19">
        <f>ROUND(F71+IF('Men''s Epée'!$A$3=1,G71,0)+LARGE($W71:$AE71,1)+LARGE($W71:$AE71,2)+LARGE($W71:$AE71,3),0)</f>
        <v>203</v>
      </c>
      <c r="F71" s="20"/>
      <c r="G71" s="21"/>
      <c r="H71" s="21" t="s">
        <v>11</v>
      </c>
      <c r="I71" s="22">
        <f>IF(OR('Men''s Epée'!$A$3=1,'Men''s Epée'!$W$3=TRUE),IF(OR(H71&gt;=49,ISNUMBER(H71)=FALSE),0,VLOOKUP(H71,PointTable,I$3,TRUE)),0)</f>
        <v>0</v>
      </c>
      <c r="J71" s="21">
        <v>47.5</v>
      </c>
      <c r="K71" s="22">
        <f>IF(OR('Men''s Epée'!$A$3=1,'Men''s Epée'!$X$3=TRUE),IF(OR(J71&gt;=49,ISNUMBER(J71)=FALSE),0,VLOOKUP(J71,PointTable,K$3,TRUE)),0)</f>
        <v>202.5</v>
      </c>
      <c r="L71" s="21" t="s">
        <v>11</v>
      </c>
      <c r="M71" s="22">
        <f>IF(OR('Men''s Epée'!$A$3=1,'Men''s Epée'!$Y$3=TRUE),IF(OR(L71&gt;=49,ISNUMBER(L71)=FALSE),0,VLOOKUP(L71,PointTable,M$3,TRUE)),0)</f>
        <v>0</v>
      </c>
      <c r="N71" s="21" t="s">
        <v>11</v>
      </c>
      <c r="O71" s="22">
        <f>IF(OR('Men''s Epée'!$A$3=1,'Men''s Epée'!$Z$3=TRUE),IF(OR(N71&gt;=49,ISNUMBER(N71)=FALSE),0,VLOOKUP(N71,PointTable,O$3,TRUE)),0)</f>
        <v>0</v>
      </c>
      <c r="P71" s="21" t="s">
        <v>11</v>
      </c>
      <c r="Q71" s="22">
        <f>IF(OR('Men''s Epée'!$A$3=1,'Men''s Epée'!$AA$3=TRUE),IF(OR(P71&gt;=49,ISNUMBER(P71)=FALSE),0,VLOOKUP(P71,PointTable,Q$3,TRUE)),0)</f>
        <v>0</v>
      </c>
      <c r="R71" s="23"/>
      <c r="S71" s="23"/>
      <c r="T71" s="23"/>
      <c r="U71" s="24"/>
      <c r="W71" s="25">
        <f t="shared" si="20"/>
        <v>0</v>
      </c>
      <c r="X71" s="25">
        <f t="shared" si="21"/>
        <v>202.5</v>
      </c>
      <c r="Y71" s="25">
        <f t="shared" si="22"/>
        <v>0</v>
      </c>
      <c r="Z71" s="25">
        <f t="shared" si="23"/>
        <v>0</v>
      </c>
      <c r="AA71" s="25">
        <f t="shared" si="24"/>
        <v>0</v>
      </c>
      <c r="AB71" s="25">
        <f>IF(OR('Men''s Epée'!$A$3=1,R71&gt;0),ABS(R71),0)</f>
        <v>0</v>
      </c>
      <c r="AC71" s="25">
        <f>IF(OR('Men''s Epée'!$A$3=1,S71&gt;0),ABS(S71),0)</f>
        <v>0</v>
      </c>
      <c r="AD71" s="25">
        <f>IF(OR('Men''s Epée'!$A$3=1,T71&gt;0),ABS(T71),0)</f>
        <v>0</v>
      </c>
      <c r="AE71" s="25">
        <f>IF(OR('Men''s Epée'!$A$3=1,U71&gt;0),ABS(U71),0)</f>
        <v>0</v>
      </c>
      <c r="AG71" s="12">
        <f>IF('Men''s Epée'!$W$3=TRUE,I71,0)</f>
        <v>0</v>
      </c>
      <c r="AH71" s="12">
        <f>IF('Men''s Epée'!$X$3=TRUE,K71,0)</f>
        <v>202.5</v>
      </c>
      <c r="AI71" s="12">
        <f>IF('Men''s Epée'!$Y$3=TRUE,M71,0)</f>
        <v>0</v>
      </c>
      <c r="AJ71" s="12">
        <f>IF('Men''s Epée'!$Z$3=TRUE,O71,0)</f>
        <v>0</v>
      </c>
      <c r="AK71" s="12">
        <f>IF('Men''s Epée'!$AA$3=TRUE,Q71,0)</f>
        <v>0</v>
      </c>
      <c r="AL71" s="26">
        <f t="shared" si="25"/>
        <v>0</v>
      </c>
      <c r="AM71" s="26">
        <f t="shared" si="26"/>
        <v>0</v>
      </c>
      <c r="AN71" s="26">
        <f t="shared" si="27"/>
        <v>0</v>
      </c>
      <c r="AO71" s="26">
        <f t="shared" si="28"/>
        <v>0</v>
      </c>
      <c r="AP71" s="12">
        <f t="shared" si="29"/>
        <v>202.5</v>
      </c>
    </row>
    <row r="72" spans="1:42" ht="13.5">
      <c r="A72" s="16" t="str">
        <f t="shared" si="0"/>
        <v>69T</v>
      </c>
      <c r="B72" s="16" t="str">
        <f t="shared" si="31"/>
        <v>#</v>
      </c>
      <c r="C72" s="17" t="s">
        <v>98</v>
      </c>
      <c r="D72" s="18">
        <v>82</v>
      </c>
      <c r="E72" s="19">
        <f>ROUND(F72+IF('Men''s Epée'!$A$3=1,G72,0)+LARGE($W72:$AE72,1)+LARGE($W72:$AE72,2)+LARGE($W72:$AE72,3),0)</f>
        <v>200</v>
      </c>
      <c r="F72" s="20"/>
      <c r="G72" s="21"/>
      <c r="H72" s="21">
        <v>48</v>
      </c>
      <c r="I72" s="22">
        <f>IF(OR('Men''s Epée'!$A$3=1,'Men''s Epée'!$W$3=TRUE),IF(OR(H72&gt;=49,ISNUMBER(H72)=FALSE),0,VLOOKUP(H72,PointTable,I$3,TRUE)),0)</f>
        <v>200</v>
      </c>
      <c r="J72" s="21" t="s">
        <v>11</v>
      </c>
      <c r="K72" s="22">
        <f>IF(OR('Men''s Epée'!$A$3=1,'Men''s Epée'!$X$3=TRUE),IF(OR(J72&gt;=49,ISNUMBER(J72)=FALSE),0,VLOOKUP(J72,PointTable,K$3,TRUE)),0)</f>
        <v>0</v>
      </c>
      <c r="L72" s="21" t="s">
        <v>11</v>
      </c>
      <c r="M72" s="22">
        <f>IF(OR('Men''s Epée'!$A$3=1,'Men''s Epée'!$Y$3=TRUE),IF(OR(L72&gt;=49,ISNUMBER(L72)=FALSE),0,VLOOKUP(L72,PointTable,M$3,TRUE)),0)</f>
        <v>0</v>
      </c>
      <c r="N72" s="21" t="s">
        <v>11</v>
      </c>
      <c r="O72" s="22">
        <f>IF(OR('Men''s Epée'!$A$3=1,'Men''s Epée'!$Z$3=TRUE),IF(OR(N72&gt;=49,ISNUMBER(N72)=FALSE),0,VLOOKUP(N72,PointTable,O$3,TRUE)),0)</f>
        <v>0</v>
      </c>
      <c r="P72" s="21" t="s">
        <v>11</v>
      </c>
      <c r="Q72" s="22">
        <f>IF(OR('Men''s Epée'!$A$3=1,'Men''s Epée'!$AA$3=TRUE),IF(OR(P72&gt;=49,ISNUMBER(P72)=FALSE),0,VLOOKUP(P72,PointTable,Q$3,TRUE)),0)</f>
        <v>0</v>
      </c>
      <c r="R72" s="23"/>
      <c r="S72" s="23"/>
      <c r="T72" s="23"/>
      <c r="U72" s="24"/>
      <c r="W72" s="25">
        <f t="shared" si="20"/>
        <v>200</v>
      </c>
      <c r="X72" s="25">
        <f t="shared" si="21"/>
        <v>0</v>
      </c>
      <c r="Y72" s="25">
        <f t="shared" si="22"/>
        <v>0</v>
      </c>
      <c r="Z72" s="25">
        <f t="shared" si="23"/>
        <v>0</v>
      </c>
      <c r="AA72" s="25">
        <f t="shared" si="24"/>
        <v>0</v>
      </c>
      <c r="AB72" s="25">
        <f>IF(OR('Men''s Epée'!$A$3=1,R72&gt;0),ABS(R72),0)</f>
        <v>0</v>
      </c>
      <c r="AC72" s="25">
        <f>IF(OR('Men''s Epée'!$A$3=1,S72&gt;0),ABS(S72),0)</f>
        <v>0</v>
      </c>
      <c r="AD72" s="25">
        <f>IF(OR('Men''s Epée'!$A$3=1,T72&gt;0),ABS(T72),0)</f>
        <v>0</v>
      </c>
      <c r="AE72" s="25">
        <f>IF(OR('Men''s Epée'!$A$3=1,U72&gt;0),ABS(U72),0)</f>
        <v>0</v>
      </c>
      <c r="AG72" s="12">
        <f>IF('Men''s Epée'!$W$3=TRUE,I72,0)</f>
        <v>200</v>
      </c>
      <c r="AH72" s="12">
        <f>IF('Men''s Epée'!$X$3=TRUE,K72,0)</f>
        <v>0</v>
      </c>
      <c r="AI72" s="12">
        <f>IF('Men''s Epée'!$Y$3=TRUE,M72,0)</f>
        <v>0</v>
      </c>
      <c r="AJ72" s="12">
        <f>IF('Men''s Epée'!$Z$3=TRUE,O72,0)</f>
        <v>0</v>
      </c>
      <c r="AK72" s="12">
        <f>IF('Men''s Epée'!$AA$3=TRUE,Q72,0)</f>
        <v>0</v>
      </c>
      <c r="AL72" s="26">
        <f t="shared" si="25"/>
        <v>0</v>
      </c>
      <c r="AM72" s="26">
        <f t="shared" si="26"/>
        <v>0</v>
      </c>
      <c r="AN72" s="26">
        <f t="shared" si="27"/>
        <v>0</v>
      </c>
      <c r="AO72" s="26">
        <f t="shared" si="28"/>
        <v>0</v>
      </c>
      <c r="AP72" s="12">
        <f t="shared" si="29"/>
        <v>200</v>
      </c>
    </row>
    <row r="73" spans="1:42" ht="13.5">
      <c r="A73" s="16" t="str">
        <f t="shared" si="0"/>
        <v>69T</v>
      </c>
      <c r="B73" s="16">
        <f t="shared" si="31"/>
      </c>
      <c r="C73" s="17" t="s">
        <v>102</v>
      </c>
      <c r="D73" s="18">
        <v>53</v>
      </c>
      <c r="E73" s="19">
        <f>ROUND(F73+IF('Men''s Epée'!$A$3=1,G73,0)+LARGE($W73:$AE73,1)+LARGE($W73:$AE73,2)+LARGE($W73:$AE73,3),0)</f>
        <v>200</v>
      </c>
      <c r="F73" s="20"/>
      <c r="G73" s="21"/>
      <c r="H73" s="21" t="s">
        <v>11</v>
      </c>
      <c r="I73" s="22">
        <f>IF(OR('Men''s Epée'!$A$3=1,'Men''s Epée'!$W$3=TRUE),IF(OR(H73&gt;=49,ISNUMBER(H73)=FALSE),0,VLOOKUP(H73,PointTable,I$3,TRUE)),0)</f>
        <v>0</v>
      </c>
      <c r="J73" s="21" t="s">
        <v>11</v>
      </c>
      <c r="K73" s="22">
        <f>IF(OR('Men''s Epée'!$A$3=1,'Men''s Epée'!$X$3=TRUE),IF(OR(J73&gt;=49,ISNUMBER(J73)=FALSE),0,VLOOKUP(J73,PointTable,K$3,TRUE)),0)</f>
        <v>0</v>
      </c>
      <c r="L73" s="21">
        <v>48</v>
      </c>
      <c r="M73" s="22">
        <f>IF(OR('Men''s Epée'!$A$3=1,'Men''s Epée'!$Y$3=TRUE),IF(OR(L73&gt;=49,ISNUMBER(L73)=FALSE),0,VLOOKUP(L73,PointTable,M$3,TRUE)),0)</f>
        <v>200</v>
      </c>
      <c r="N73" s="21" t="s">
        <v>11</v>
      </c>
      <c r="O73" s="22">
        <f>IF(OR('Men''s Epée'!$A$3=1,'Men''s Epée'!$Z$3=TRUE),IF(OR(N73&gt;=49,ISNUMBER(N73)=FALSE),0,VLOOKUP(N73,PointTable,O$3,TRUE)),0)</f>
        <v>0</v>
      </c>
      <c r="P73" s="21" t="s">
        <v>11</v>
      </c>
      <c r="Q73" s="22">
        <f>IF(OR('Men''s Epée'!$A$3=1,'Men''s Epée'!$AA$3=TRUE),IF(OR(P73&gt;=49,ISNUMBER(P73)=FALSE),0,VLOOKUP(P73,PointTable,Q$3,TRUE)),0)</f>
        <v>0</v>
      </c>
      <c r="R73" s="23"/>
      <c r="S73" s="23"/>
      <c r="T73" s="23"/>
      <c r="U73" s="24"/>
      <c r="W73" s="25">
        <f t="shared" si="20"/>
        <v>0</v>
      </c>
      <c r="X73" s="25">
        <f t="shared" si="21"/>
        <v>0</v>
      </c>
      <c r="Y73" s="25">
        <f t="shared" si="22"/>
        <v>200</v>
      </c>
      <c r="Z73" s="25">
        <f t="shared" si="23"/>
        <v>0</v>
      </c>
      <c r="AA73" s="25">
        <f t="shared" si="24"/>
        <v>0</v>
      </c>
      <c r="AB73" s="25">
        <f>IF(OR('Men''s Epée'!$A$3=1,R73&gt;0),ABS(R73),0)</f>
        <v>0</v>
      </c>
      <c r="AC73" s="25">
        <f>IF(OR('Men''s Epée'!$A$3=1,S73&gt;0),ABS(S73),0)</f>
        <v>0</v>
      </c>
      <c r="AD73" s="25">
        <f>IF(OR('Men''s Epée'!$A$3=1,T73&gt;0),ABS(T73),0)</f>
        <v>0</v>
      </c>
      <c r="AE73" s="25">
        <f>IF(OR('Men''s Epée'!$A$3=1,U73&gt;0),ABS(U73),0)</f>
        <v>0</v>
      </c>
      <c r="AG73" s="12">
        <f>IF('Men''s Epée'!$W$3=TRUE,I73,0)</f>
        <v>0</v>
      </c>
      <c r="AH73" s="12">
        <f>IF('Men''s Epée'!$X$3=TRUE,K73,0)</f>
        <v>0</v>
      </c>
      <c r="AI73" s="12">
        <f>IF('Men''s Epée'!$Y$3=TRUE,M73,0)</f>
        <v>200</v>
      </c>
      <c r="AJ73" s="12">
        <f>IF('Men''s Epée'!$Z$3=TRUE,O73,0)</f>
        <v>0</v>
      </c>
      <c r="AK73" s="12">
        <f>IF('Men''s Epée'!$AA$3=TRUE,Q73,0)</f>
        <v>0</v>
      </c>
      <c r="AL73" s="26">
        <f t="shared" si="25"/>
        <v>0</v>
      </c>
      <c r="AM73" s="26">
        <f t="shared" si="26"/>
        <v>0</v>
      </c>
      <c r="AN73" s="26">
        <f t="shared" si="27"/>
        <v>0</v>
      </c>
      <c r="AO73" s="26">
        <f t="shared" si="28"/>
        <v>0</v>
      </c>
      <c r="AP73" s="12">
        <f t="shared" si="29"/>
        <v>200</v>
      </c>
    </row>
    <row r="74" spans="33:42" ht="13.5">
      <c r="AG74" s="12"/>
      <c r="AH74" s="12"/>
      <c r="AI74" s="12"/>
      <c r="AJ74" s="12"/>
      <c r="AK74" s="12"/>
      <c r="AL74" s="26"/>
      <c r="AM74" s="26"/>
      <c r="AN74" s="26"/>
      <c r="AO74" s="26"/>
      <c r="AP74" s="12"/>
    </row>
    <row r="75" spans="3:42" ht="13.5">
      <c r="C75" s="30" t="s">
        <v>60</v>
      </c>
      <c r="F75" s="18"/>
      <c r="G75" s="18"/>
      <c r="H75" s="25"/>
      <c r="I75" s="25"/>
      <c r="J75" s="31"/>
      <c r="K75" s="25"/>
      <c r="O75" s="31" t="s">
        <v>61</v>
      </c>
      <c r="P75" s="31" t="s">
        <v>62</v>
      </c>
      <c r="AG75" s="12"/>
      <c r="AH75" s="12"/>
      <c r="AI75" s="12"/>
      <c r="AJ75" s="12"/>
      <c r="AK75" s="12"/>
      <c r="AL75" s="26"/>
      <c r="AM75" s="26"/>
      <c r="AN75" s="26"/>
      <c r="AO75" s="26"/>
      <c r="AP75" s="12"/>
    </row>
    <row r="76" spans="3:42" ht="13.5">
      <c r="C76" s="37" t="s">
        <v>75</v>
      </c>
      <c r="D76" s="18" t="s">
        <v>113</v>
      </c>
      <c r="F76" s="25"/>
      <c r="G76" s="25"/>
      <c r="H76" s="25"/>
      <c r="I76" s="25"/>
      <c r="J76" s="31"/>
      <c r="K76" s="25"/>
      <c r="O76" s="32">
        <v>2</v>
      </c>
      <c r="P76" s="33">
        <v>38.64</v>
      </c>
      <c r="Q76" s="34"/>
      <c r="AG76" s="12"/>
      <c r="AH76" s="12"/>
      <c r="AI76" s="12"/>
      <c r="AJ76" s="12"/>
      <c r="AK76" s="12"/>
      <c r="AL76" s="26"/>
      <c r="AM76" s="26"/>
      <c r="AN76" s="26"/>
      <c r="AO76" s="26"/>
      <c r="AP76" s="12"/>
    </row>
    <row r="77" spans="6:42" ht="13.5">
      <c r="F77" s="25"/>
      <c r="G77" s="25"/>
      <c r="H77" s="25"/>
      <c r="I77" s="25"/>
      <c r="J77" s="31"/>
      <c r="K77" s="25"/>
      <c r="O77" s="32"/>
      <c r="P77" s="33"/>
      <c r="Q77" s="34"/>
      <c r="AG77" s="12"/>
      <c r="AH77" s="12"/>
      <c r="AI77" s="12"/>
      <c r="AJ77" s="12"/>
      <c r="AK77" s="12"/>
      <c r="AL77" s="26"/>
      <c r="AM77" s="26"/>
      <c r="AN77" s="26"/>
      <c r="AO77" s="26"/>
      <c r="AP77" s="12"/>
    </row>
    <row r="78" spans="3:42" ht="13.5">
      <c r="C78" s="30" t="s">
        <v>66</v>
      </c>
      <c r="F78" s="25"/>
      <c r="G78" s="25"/>
      <c r="H78" s="25"/>
      <c r="I78" s="25"/>
      <c r="J78" s="31"/>
      <c r="K78" s="25"/>
      <c r="O78" s="31" t="s">
        <v>61</v>
      </c>
      <c r="P78" s="31" t="s">
        <v>62</v>
      </c>
      <c r="Q78" s="34"/>
      <c r="AG78" s="12"/>
      <c r="AH78" s="12"/>
      <c r="AI78" s="12"/>
      <c r="AJ78" s="12"/>
      <c r="AK78" s="12"/>
      <c r="AL78" s="26"/>
      <c r="AM78" s="26"/>
      <c r="AN78" s="26"/>
      <c r="AO78" s="26"/>
      <c r="AP78" s="12"/>
    </row>
    <row r="79" spans="3:42" ht="13.5">
      <c r="C79" s="37" t="s">
        <v>68</v>
      </c>
      <c r="D79" s="18" t="s">
        <v>408</v>
      </c>
      <c r="F79" s="25"/>
      <c r="G79" s="25"/>
      <c r="H79" s="25"/>
      <c r="I79" s="25"/>
      <c r="J79" s="31"/>
      <c r="K79" s="25"/>
      <c r="O79" s="32">
        <v>23</v>
      </c>
      <c r="P79" s="18">
        <v>640</v>
      </c>
      <c r="Q79" s="34"/>
      <c r="AG79" s="12"/>
      <c r="AH79" s="12"/>
      <c r="AI79" s="12"/>
      <c r="AJ79" s="12"/>
      <c r="AK79" s="12"/>
      <c r="AL79" s="26"/>
      <c r="AM79" s="26"/>
      <c r="AN79" s="26"/>
      <c r="AO79" s="26"/>
      <c r="AP79" s="12"/>
    </row>
    <row r="80" spans="3:42" ht="13.5">
      <c r="C80" s="37" t="s">
        <v>68</v>
      </c>
      <c r="D80" s="18" t="s">
        <v>428</v>
      </c>
      <c r="F80" s="25"/>
      <c r="G80" s="25"/>
      <c r="H80" s="25"/>
      <c r="I80" s="25"/>
      <c r="J80" s="31"/>
      <c r="K80" s="25"/>
      <c r="O80" s="32">
        <v>13</v>
      </c>
      <c r="P80" s="18">
        <v>1030</v>
      </c>
      <c r="Q80" s="34"/>
      <c r="AG80" s="12"/>
      <c r="AH80" s="12"/>
      <c r="AI80" s="12"/>
      <c r="AJ80" s="12"/>
      <c r="AK80" s="12"/>
      <c r="AL80" s="26"/>
      <c r="AM80" s="26"/>
      <c r="AN80" s="26"/>
      <c r="AO80" s="26"/>
      <c r="AP80" s="12"/>
    </row>
    <row r="81" spans="3:42" ht="13.5">
      <c r="C81" s="37" t="s">
        <v>68</v>
      </c>
      <c r="D81" s="18" t="s">
        <v>445</v>
      </c>
      <c r="F81" s="25"/>
      <c r="G81" s="25"/>
      <c r="H81" s="25"/>
      <c r="I81" s="25"/>
      <c r="J81" s="31"/>
      <c r="K81" s="25"/>
      <c r="O81" s="32">
        <v>15</v>
      </c>
      <c r="P81" s="18">
        <v>1010</v>
      </c>
      <c r="Q81" s="34"/>
      <c r="AG81" s="12"/>
      <c r="AH81" s="12"/>
      <c r="AI81" s="12"/>
      <c r="AJ81" s="12"/>
      <c r="AK81" s="12"/>
      <c r="AL81" s="26"/>
      <c r="AM81" s="26"/>
      <c r="AN81" s="26"/>
      <c r="AO81" s="26"/>
      <c r="AP81" s="12"/>
    </row>
    <row r="82" spans="3:42" ht="13.5">
      <c r="C82" s="37" t="s">
        <v>68</v>
      </c>
      <c r="D82" s="18" t="s">
        <v>457</v>
      </c>
      <c r="F82" s="25"/>
      <c r="G82" s="25"/>
      <c r="H82" s="25"/>
      <c r="I82" s="25"/>
      <c r="J82" s="31"/>
      <c r="K82" s="25"/>
      <c r="O82" s="32">
        <v>3</v>
      </c>
      <c r="P82" s="18">
        <v>1700</v>
      </c>
      <c r="Q82" s="34"/>
      <c r="AG82" s="12"/>
      <c r="AH82" s="12"/>
      <c r="AI82" s="12"/>
      <c r="AJ82" s="12"/>
      <c r="AK82" s="12"/>
      <c r="AL82" s="26"/>
      <c r="AM82" s="26"/>
      <c r="AN82" s="26"/>
      <c r="AO82" s="26"/>
      <c r="AP82" s="12"/>
    </row>
    <row r="83" spans="3:42" ht="13.5">
      <c r="C83" s="37" t="s">
        <v>68</v>
      </c>
      <c r="D83" s="18" t="s">
        <v>463</v>
      </c>
      <c r="F83" s="25"/>
      <c r="G83" s="25"/>
      <c r="H83" s="25"/>
      <c r="I83" s="25"/>
      <c r="J83" s="31"/>
      <c r="K83" s="25"/>
      <c r="O83" s="32">
        <v>7</v>
      </c>
      <c r="P83" s="33">
        <v>1046.04</v>
      </c>
      <c r="Q83" s="34"/>
      <c r="AG83" s="12"/>
      <c r="AH83" s="12"/>
      <c r="AI83" s="12"/>
      <c r="AJ83" s="12"/>
      <c r="AK83" s="12"/>
      <c r="AL83" s="26"/>
      <c r="AM83" s="26"/>
      <c r="AN83" s="26"/>
      <c r="AO83" s="26"/>
      <c r="AP83" s="12"/>
    </row>
    <row r="84" spans="3:42" ht="13.5">
      <c r="C84" s="41" t="s">
        <v>70</v>
      </c>
      <c r="D84" s="18" t="s">
        <v>445</v>
      </c>
      <c r="F84" s="25"/>
      <c r="G84" s="25"/>
      <c r="H84" s="25"/>
      <c r="I84" s="25"/>
      <c r="J84" s="31"/>
      <c r="K84" s="25"/>
      <c r="O84" s="32">
        <v>31</v>
      </c>
      <c r="P84" s="18">
        <v>560</v>
      </c>
      <c r="Q84" s="34"/>
      <c r="AG84" s="12"/>
      <c r="AH84" s="12"/>
      <c r="AI84" s="12"/>
      <c r="AJ84" s="12"/>
      <c r="AK84" s="12"/>
      <c r="AL84" s="26"/>
      <c r="AM84" s="26"/>
      <c r="AN84" s="26"/>
      <c r="AO84" s="26"/>
      <c r="AP84" s="12"/>
    </row>
    <row r="85" spans="3:17" ht="12.75">
      <c r="C85" s="37" t="s">
        <v>69</v>
      </c>
      <c r="D85" s="18" t="s">
        <v>114</v>
      </c>
      <c r="F85" s="25"/>
      <c r="G85" s="25"/>
      <c r="H85" s="25"/>
      <c r="I85" s="25"/>
      <c r="J85" s="31"/>
      <c r="K85" s="25"/>
      <c r="M85" s="25"/>
      <c r="N85" s="25"/>
      <c r="O85" s="32">
        <v>22</v>
      </c>
      <c r="P85" s="18">
        <v>650</v>
      </c>
      <c r="Q85" s="34"/>
    </row>
    <row r="86" spans="3:17" ht="12.75">
      <c r="C86" s="37" t="s">
        <v>69</v>
      </c>
      <c r="D86" s="18" t="s">
        <v>403</v>
      </c>
      <c r="F86" s="25"/>
      <c r="G86" s="25"/>
      <c r="H86" s="25"/>
      <c r="I86" s="25"/>
      <c r="J86" s="31"/>
      <c r="K86" s="25"/>
      <c r="M86" s="25"/>
      <c r="N86" s="25"/>
      <c r="O86" s="32">
        <v>26</v>
      </c>
      <c r="P86" s="33">
        <v>584.38</v>
      </c>
      <c r="Q86" s="34"/>
    </row>
    <row r="87" spans="3:17" ht="12.75">
      <c r="C87" s="37" t="s">
        <v>69</v>
      </c>
      <c r="D87" s="18" t="s">
        <v>437</v>
      </c>
      <c r="F87" s="25"/>
      <c r="G87" s="25"/>
      <c r="H87" s="25"/>
      <c r="I87" s="25"/>
      <c r="J87" s="31"/>
      <c r="K87" s="25"/>
      <c r="M87" s="25"/>
      <c r="N87" s="25"/>
      <c r="O87" s="32">
        <v>22</v>
      </c>
      <c r="P87" s="33">
        <v>295.425</v>
      </c>
      <c r="Q87" s="34"/>
    </row>
    <row r="88" spans="3:17" ht="12.75">
      <c r="C88" s="37" t="s">
        <v>67</v>
      </c>
      <c r="D88" s="18" t="s">
        <v>403</v>
      </c>
      <c r="F88" s="25"/>
      <c r="G88" s="25"/>
      <c r="H88" s="25"/>
      <c r="I88" s="25"/>
      <c r="J88" s="31"/>
      <c r="K88" s="25"/>
      <c r="M88" s="25"/>
      <c r="N88" s="25"/>
      <c r="O88" s="32">
        <v>16</v>
      </c>
      <c r="P88" s="33">
        <v>958</v>
      </c>
      <c r="Q88" s="34"/>
    </row>
    <row r="89" spans="3:17" ht="12.75">
      <c r="C89" s="37" t="s">
        <v>67</v>
      </c>
      <c r="D89" s="18" t="s">
        <v>423</v>
      </c>
      <c r="F89" s="25"/>
      <c r="G89" s="25"/>
      <c r="H89" s="25"/>
      <c r="I89" s="25"/>
      <c r="J89" s="31"/>
      <c r="K89" s="25"/>
      <c r="M89" s="25"/>
      <c r="N89" s="25"/>
      <c r="O89" s="32">
        <v>15</v>
      </c>
      <c r="P89" s="18">
        <v>1010</v>
      </c>
      <c r="Q89" s="34"/>
    </row>
    <row r="90" spans="3:17" ht="12.75">
      <c r="C90" s="37" t="s">
        <v>67</v>
      </c>
      <c r="D90" s="18" t="s">
        <v>437</v>
      </c>
      <c r="F90" s="25"/>
      <c r="G90" s="25"/>
      <c r="H90" s="25"/>
      <c r="I90" s="25"/>
      <c r="J90" s="31"/>
      <c r="K90" s="25"/>
      <c r="M90" s="25"/>
      <c r="N90" s="25"/>
      <c r="O90" s="32">
        <v>21</v>
      </c>
      <c r="P90" s="33">
        <v>299.97</v>
      </c>
      <c r="Q90" s="34"/>
    </row>
    <row r="91" spans="3:17" ht="12.75">
      <c r="C91" s="37" t="s">
        <v>67</v>
      </c>
      <c r="D91" s="18" t="s">
        <v>445</v>
      </c>
      <c r="F91" s="25"/>
      <c r="G91" s="25"/>
      <c r="H91" s="25"/>
      <c r="I91" s="25"/>
      <c r="J91" s="31"/>
      <c r="K91" s="25"/>
      <c r="M91" s="25"/>
      <c r="N91" s="25"/>
      <c r="O91" s="32">
        <v>30</v>
      </c>
      <c r="P91" s="18">
        <v>570</v>
      </c>
      <c r="Q91" s="34"/>
    </row>
    <row r="92" spans="3:17" ht="12.75">
      <c r="C92" s="37" t="s">
        <v>67</v>
      </c>
      <c r="D92" s="18" t="s">
        <v>463</v>
      </c>
      <c r="O92" s="32">
        <v>20</v>
      </c>
      <c r="P92" s="33">
        <v>507.86</v>
      </c>
      <c r="Q92" s="34"/>
    </row>
    <row r="93" spans="3:17" ht="12.75">
      <c r="C93" s="17" t="s">
        <v>464</v>
      </c>
      <c r="D93" s="18" t="s">
        <v>463</v>
      </c>
      <c r="O93" s="32">
        <v>28</v>
      </c>
      <c r="P93" s="33">
        <v>447.22</v>
      </c>
      <c r="Q93" s="34"/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1998-1999 USFA Point Standings
Senior &amp;A - Rolling Standings</oddHeader>
    <oddFooter>&amp;L&amp;"Arial,Bold"# Junior    ^ Age eligible for World University Games
* Permanent Resident&amp;"Arial,Regular"
Total = Best 3 plus Group II&amp;CPage &amp;P&amp;R&amp;"Arial,Bold"np = Did not earn points (including not competing)&amp;"Arial,Regular"
Printed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9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4.140625" style="18" customWidth="1"/>
    <col min="5" max="5" width="8.00390625" style="18" customWidth="1"/>
    <col min="6" max="7" width="5.7109375" style="19" customWidth="1"/>
    <col min="8" max="8" width="4.7109375" style="19" customWidth="1"/>
    <col min="9" max="9" width="4.7109375" style="28" customWidth="1"/>
    <col min="10" max="10" width="4.7109375" style="19" customWidth="1"/>
    <col min="11" max="17" width="4.7109375" style="28" customWidth="1"/>
    <col min="18" max="21" width="4.7109375" style="29" customWidth="1"/>
    <col min="22" max="22" width="9.140625" style="25" customWidth="1"/>
    <col min="23" max="42" width="9.140625" style="25" hidden="1" customWidth="1"/>
    <col min="43" max="16384" width="9.140625" style="25" customWidth="1"/>
  </cols>
  <sheetData>
    <row r="1" spans="1:21" s="8" customFormat="1" ht="12.75" customHeight="1">
      <c r="A1" s="35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4</v>
      </c>
      <c r="I1" s="6"/>
      <c r="J1" s="4" t="s">
        <v>295</v>
      </c>
      <c r="K1" s="6"/>
      <c r="L1" s="4" t="s">
        <v>354</v>
      </c>
      <c r="M1" s="6"/>
      <c r="N1" s="4" t="s">
        <v>409</v>
      </c>
      <c r="O1" s="6"/>
      <c r="P1" s="4" t="s">
        <v>439</v>
      </c>
      <c r="Q1" s="6"/>
      <c r="R1" s="7" t="s">
        <v>5</v>
      </c>
      <c r="S1" s="7"/>
      <c r="T1" s="7"/>
      <c r="U1" s="6"/>
    </row>
    <row r="2" spans="1:33" s="8" customFormat="1" ht="18.75" customHeight="1">
      <c r="A2" s="1"/>
      <c r="B2" s="1"/>
      <c r="C2" s="2"/>
      <c r="D2" s="2"/>
      <c r="E2" s="3"/>
      <c r="F2" s="4"/>
      <c r="G2" s="9" t="s">
        <v>6</v>
      </c>
      <c r="H2" s="4" t="s">
        <v>7</v>
      </c>
      <c r="I2" s="6" t="s">
        <v>8</v>
      </c>
      <c r="J2" s="4" t="s">
        <v>296</v>
      </c>
      <c r="K2" s="6" t="s">
        <v>297</v>
      </c>
      <c r="L2" s="4" t="s">
        <v>296</v>
      </c>
      <c r="M2" s="6" t="s">
        <v>355</v>
      </c>
      <c r="N2" s="4" t="s">
        <v>410</v>
      </c>
      <c r="O2" s="6" t="s">
        <v>411</v>
      </c>
      <c r="P2" s="4" t="s">
        <v>9</v>
      </c>
      <c r="Q2" s="6" t="s">
        <v>440</v>
      </c>
      <c r="R2" s="4" t="s">
        <v>5</v>
      </c>
      <c r="S2" s="7"/>
      <c r="T2" s="10"/>
      <c r="U2" s="11"/>
      <c r="AG2" s="12"/>
    </row>
    <row r="3" spans="1:21" s="8" customFormat="1" ht="11.25" customHeight="1" hidden="1">
      <c r="A3" s="1"/>
      <c r="B3" s="1"/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12</v>
      </c>
      <c r="J3" s="14">
        <f>COLUMN()</f>
        <v>10</v>
      </c>
      <c r="K3" s="15">
        <f>HLOOKUP(J2,PointTableHeader,2,FALSE)</f>
        <v>11</v>
      </c>
      <c r="L3" s="14">
        <f>COLUMN()</f>
        <v>12</v>
      </c>
      <c r="M3" s="15">
        <f>HLOOKUP(L2,PointTableHeader,2,FALSE)</f>
        <v>11</v>
      </c>
      <c r="N3" s="14">
        <f>COLUMN()</f>
        <v>14</v>
      </c>
      <c r="O3" s="15">
        <f>HLOOKUP(N2,PointTableHeader,2,FALSE)</f>
        <v>9</v>
      </c>
      <c r="P3" s="14">
        <f>COLUMN()</f>
        <v>16</v>
      </c>
      <c r="Q3" s="15">
        <f>HLOOKUP(P2,PointTableHeader,2,FALSE)</f>
        <v>10</v>
      </c>
      <c r="R3" s="14">
        <f>COLUMN()</f>
        <v>18</v>
      </c>
      <c r="S3" s="3"/>
      <c r="T3" s="3"/>
      <c r="U3" s="15"/>
    </row>
    <row r="4" spans="1:42" ht="13.5">
      <c r="A4" s="16" t="str">
        <f aca="true" t="shared" si="0" ref="A4:A73">IF(E4=0,"",IF(E4=E3,A3,ROW()-3&amp;IF(E4=E5,"T","")))</f>
        <v>1</v>
      </c>
      <c r="B4" s="16" t="str">
        <f aca="true" t="shared" si="1" ref="B4:B35">TRIM(IF(D4&gt;=JuniorCutoff,"#","")&amp;IF(ISERROR(FIND("*",C4))," "&amp;IF(AND(D4&gt;=WUGStartCutoff,D4&lt;=WUGStopCutoff),"^",""),""))</f>
        <v>^</v>
      </c>
      <c r="C4" s="17" t="s">
        <v>117</v>
      </c>
      <c r="D4" s="18">
        <v>78</v>
      </c>
      <c r="E4" s="19">
        <f>ROUND(F4+IF('Men''s Epée'!$A$3=1,G4,0)+LARGE($W4:$AE4,1)+LARGE($W4:$AE4,2)+LARGE($W4:$AE4,3),0)</f>
        <v>6275</v>
      </c>
      <c r="F4" s="20">
        <v>3340</v>
      </c>
      <c r="G4" s="21"/>
      <c r="H4" s="21">
        <v>2</v>
      </c>
      <c r="I4" s="22">
        <f>IF(OR('Men''s Epée'!$A$3=1,'Men''s Epée'!$W$3=TRUE),IF(OR(H4&gt;=49,ISNUMBER(H4)=FALSE),0,VLOOKUP(H4,PointTable,I$3,TRUE)),0)</f>
        <v>925</v>
      </c>
      <c r="J4" s="21" t="s">
        <v>11</v>
      </c>
      <c r="K4" s="22">
        <f>IF(OR('Men''s Epée'!$A$3=1,'Men''s Epée'!$X$3=TRUE),IF(OR(J4&gt;=49,ISNUMBER(J4)=FALSE),0,VLOOKUP(J4,PointTable,K$3,TRUE)),0)</f>
        <v>0</v>
      </c>
      <c r="L4" s="21">
        <v>1</v>
      </c>
      <c r="M4" s="22">
        <f>IF(OR('Men''s Epée'!$A$3=1,'Men''s Epée'!$Y$3=TRUE),IF(OR(L4&gt;=49,ISNUMBER(L4)=FALSE),0,VLOOKUP(L4,PointTable,M$3,TRUE)),0)</f>
        <v>1000</v>
      </c>
      <c r="N4" s="21" t="s">
        <v>11</v>
      </c>
      <c r="O4" s="22">
        <f>IF(OR('Men''s Epée'!$A$3=1,'Men''s Epée'!$Z$3=TRUE),IF(OR(N4&gt;=49,ISNUMBER(N4)=FALSE),0,VLOOKUP(N4,PointTable,O$3,TRUE)),0)</f>
        <v>0</v>
      </c>
      <c r="P4" s="21">
        <v>2</v>
      </c>
      <c r="Q4" s="22">
        <f>IF(OR('Men''s Epée'!$A$3=1,'Men''s Epée'!$AA$3=TRUE),IF(OR(P4&gt;=49,ISNUMBER(P4)=FALSE),0,VLOOKUP(P4,PointTable,Q$3,TRUE)),0)</f>
        <v>920</v>
      </c>
      <c r="R4" s="23">
        <v>857.325</v>
      </c>
      <c r="S4" s="23">
        <v>1010</v>
      </c>
      <c r="T4" s="23">
        <v>560</v>
      </c>
      <c r="U4" s="24"/>
      <c r="W4" s="25">
        <f aca="true" t="shared" si="2" ref="W4:W35">I4</f>
        <v>925</v>
      </c>
      <c r="X4" s="25">
        <f aca="true" t="shared" si="3" ref="X4:X35">K4</f>
        <v>0</v>
      </c>
      <c r="Y4" s="25">
        <f aca="true" t="shared" si="4" ref="Y4:Y35">M4</f>
        <v>1000</v>
      </c>
      <c r="Z4" s="25">
        <f aca="true" t="shared" si="5" ref="Z4:Z35">O4</f>
        <v>0</v>
      </c>
      <c r="AA4" s="25">
        <f aca="true" t="shared" si="6" ref="AA4:AA35">Q4</f>
        <v>920</v>
      </c>
      <c r="AB4" s="25">
        <f>IF(OR('Men''s Epée'!$A$3=1,R4&gt;0),ABS(R4),0)</f>
        <v>857.325</v>
      </c>
      <c r="AC4" s="25">
        <f>IF(OR('Men''s Epée'!$A$3=1,S4&gt;0),ABS(S4),0)</f>
        <v>1010</v>
      </c>
      <c r="AD4" s="25">
        <f>IF(OR('Men''s Epée'!$A$3=1,T4&gt;0),ABS(T4),0)</f>
        <v>560</v>
      </c>
      <c r="AE4" s="25">
        <f>IF(OR('Men''s Epée'!$A$3=1,U4&gt;0),ABS(U4),0)</f>
        <v>0</v>
      </c>
      <c r="AG4" s="12">
        <f>IF('Men''s Epée'!$W$3=TRUE,I4,0)</f>
        <v>925</v>
      </c>
      <c r="AH4" s="12">
        <f>IF('Men''s Epée'!$X$3=TRUE,K4,0)</f>
        <v>0</v>
      </c>
      <c r="AI4" s="12">
        <f>IF('Men''s Epée'!$Y$3=TRUE,M4,0)</f>
        <v>1000</v>
      </c>
      <c r="AJ4" s="12">
        <f>IF('Men''s Epée'!$Z$3=TRUE,O4,0)</f>
        <v>0</v>
      </c>
      <c r="AK4" s="12">
        <f>IF('Men''s Epée'!$AA$3=TRUE,Q4,0)</f>
        <v>920</v>
      </c>
      <c r="AL4" s="26">
        <f>MAX(R4,0)</f>
        <v>857.325</v>
      </c>
      <c r="AM4" s="26">
        <f>MAX(S4,0)</f>
        <v>1010</v>
      </c>
      <c r="AN4" s="26">
        <f>MAX(T4,0)</f>
        <v>560</v>
      </c>
      <c r="AO4" s="26">
        <f>MAX(U4,0)</f>
        <v>0</v>
      </c>
      <c r="AP4" s="12">
        <f>LARGE(AG4:AO4,1)+LARGE(AG4:AO4,2)+LARGE(AG4:AO4,3)+F4</f>
        <v>6275</v>
      </c>
    </row>
    <row r="5" spans="1:42" ht="13.5">
      <c r="A5" s="16" t="str">
        <f t="shared" si="0"/>
        <v>2</v>
      </c>
      <c r="B5" s="16" t="str">
        <f t="shared" si="1"/>
        <v>^</v>
      </c>
      <c r="C5" s="17" t="s">
        <v>116</v>
      </c>
      <c r="D5" s="18">
        <v>79</v>
      </c>
      <c r="E5" s="19">
        <f>ROUND(F5+IF('Men''s Epée'!$A$3=1,G5,0)+LARGE($W5:$AE5,1)+LARGE($W5:$AE5,2)+LARGE($W5:$AE5,3),0)</f>
        <v>3550</v>
      </c>
      <c r="F5" s="20">
        <v>550</v>
      </c>
      <c r="G5" s="21"/>
      <c r="H5" s="21">
        <v>1</v>
      </c>
      <c r="I5" s="22">
        <f>IF(OR('Men''s Epée'!$A$3=1,'Men''s Epée'!$W$3=TRUE),IF(OR(H5&gt;=49,ISNUMBER(H5)=FALSE),0,VLOOKUP(H5,PointTable,I$3,TRUE)),0)</f>
        <v>1000</v>
      </c>
      <c r="J5" s="21">
        <v>1</v>
      </c>
      <c r="K5" s="22">
        <f>IF(OR('Men''s Epée'!$A$3=1,'Men''s Epée'!$X$3=TRUE),IF(OR(J5&gt;=49,ISNUMBER(J5)=FALSE),0,VLOOKUP(J5,PointTable,K$3,TRUE)),0)</f>
        <v>1000</v>
      </c>
      <c r="L5" s="21" t="s">
        <v>11</v>
      </c>
      <c r="M5" s="22">
        <f>IF(OR('Men''s Epée'!$A$3=1,'Men''s Epée'!$Y$3=TRUE),IF(OR(L5&gt;=49,ISNUMBER(L5)=FALSE),0,VLOOKUP(L5,PointTable,M$3,TRUE)),0)</f>
        <v>0</v>
      </c>
      <c r="N5" s="21">
        <v>7</v>
      </c>
      <c r="O5" s="22">
        <f>IF(OR('Men''s Epée'!$A$3=1,'Men''s Epée'!$Z$3=TRUE),IF(OR(N5&gt;=49,ISNUMBER(N5)=FALSE),0,VLOOKUP(N5,PointTable,O$3,TRUE)),0)</f>
        <v>690</v>
      </c>
      <c r="P5" s="21">
        <v>1</v>
      </c>
      <c r="Q5" s="22">
        <f>IF(OR('Men''s Epée'!$A$3=1,'Men''s Epée'!$AA$3=TRUE),IF(OR(P5&gt;=49,ISNUMBER(P5)=FALSE),0,VLOOKUP(P5,PointTable,Q$3,TRUE)),0)</f>
        <v>1000</v>
      </c>
      <c r="R5" s="23">
        <v>481.735</v>
      </c>
      <c r="S5" s="23">
        <v>590</v>
      </c>
      <c r="T5" s="23">
        <v>600</v>
      </c>
      <c r="U5" s="24"/>
      <c r="W5" s="25">
        <f t="shared" si="2"/>
        <v>1000</v>
      </c>
      <c r="X5" s="25">
        <f t="shared" si="3"/>
        <v>1000</v>
      </c>
      <c r="Y5" s="25">
        <f t="shared" si="4"/>
        <v>0</v>
      </c>
      <c r="Z5" s="25">
        <f t="shared" si="5"/>
        <v>690</v>
      </c>
      <c r="AA5" s="25">
        <f t="shared" si="6"/>
        <v>1000</v>
      </c>
      <c r="AB5" s="25">
        <f>IF(OR('Men''s Epée'!$A$3=1,R5&gt;0),ABS(R5),0)</f>
        <v>481.735</v>
      </c>
      <c r="AC5" s="25">
        <f>IF(OR('Men''s Epée'!$A$3=1,S5&gt;0),ABS(S5),0)</f>
        <v>590</v>
      </c>
      <c r="AD5" s="25">
        <f>IF(OR('Men''s Epée'!$A$3=1,T5&gt;0),ABS(T5),0)</f>
        <v>600</v>
      </c>
      <c r="AE5" s="25">
        <f>IF(OR('Men''s Epée'!$A$3=1,U5&gt;0),ABS(U5),0)</f>
        <v>0</v>
      </c>
      <c r="AG5" s="12">
        <f>IF('Men''s Epée'!$W$3=TRUE,I5,0)</f>
        <v>1000</v>
      </c>
      <c r="AH5" s="12">
        <f>IF('Men''s Epée'!$X$3=TRUE,K5,0)</f>
        <v>1000</v>
      </c>
      <c r="AI5" s="12">
        <f>IF('Men''s Epée'!$Y$3=TRUE,M5,0)</f>
        <v>0</v>
      </c>
      <c r="AJ5" s="12">
        <f>IF('Men''s Epée'!$Z$3=TRUE,O5,0)</f>
        <v>690</v>
      </c>
      <c r="AK5" s="12">
        <f>IF('Men''s Epée'!$AA$3=TRUE,Q5,0)</f>
        <v>1000</v>
      </c>
      <c r="AL5" s="26">
        <f aca="true" t="shared" si="7" ref="AL5:AO35">MAX(R5,0)</f>
        <v>481.735</v>
      </c>
      <c r="AM5" s="26">
        <f t="shared" si="7"/>
        <v>590</v>
      </c>
      <c r="AN5" s="26">
        <f t="shared" si="7"/>
        <v>600</v>
      </c>
      <c r="AO5" s="26">
        <f t="shared" si="7"/>
        <v>0</v>
      </c>
      <c r="AP5" s="12">
        <f aca="true" t="shared" si="8" ref="AP5:AP35">LARGE(AG5:AO5,1)+LARGE(AG5:AO5,2)+LARGE(AG5:AO5,3)+F5</f>
        <v>3550</v>
      </c>
    </row>
    <row r="6" spans="1:42" ht="13.5">
      <c r="A6" s="16" t="str">
        <f t="shared" si="0"/>
        <v>3</v>
      </c>
      <c r="B6" s="16" t="str">
        <f t="shared" si="1"/>
        <v>^</v>
      </c>
      <c r="C6" s="17" t="s">
        <v>118</v>
      </c>
      <c r="D6" s="18">
        <v>77</v>
      </c>
      <c r="E6" s="19">
        <f>ROUND(F6+IF('Men''s Epée'!$A$3=1,G6,0)+LARGE($W6:$AE6,1)+LARGE($W6:$AE6,2)+LARGE($W6:$AE6,3),0)</f>
        <v>3235</v>
      </c>
      <c r="F6" s="20">
        <v>620</v>
      </c>
      <c r="G6" s="21"/>
      <c r="H6" s="21">
        <v>11</v>
      </c>
      <c r="I6" s="22">
        <f>IF(OR('Men''s Epée'!$A$3=1,'Men''s Epée'!$W$3=TRUE),IF(OR(H6&gt;=49,ISNUMBER(H6)=FALSE),0,VLOOKUP(H6,PointTable,I$3,TRUE)),0)</f>
        <v>580</v>
      </c>
      <c r="J6" s="21">
        <v>3</v>
      </c>
      <c r="K6" s="22">
        <f>IF(OR('Men''s Epée'!$A$3=1,'Men''s Epée'!$X$3=TRUE),IF(OR(J6&gt;=49,ISNUMBER(J6)=FALSE),0,VLOOKUP(J6,PointTable,K$3,TRUE)),0)</f>
        <v>840</v>
      </c>
      <c r="L6" s="21">
        <v>2</v>
      </c>
      <c r="M6" s="22">
        <f>IF(OR('Men''s Epée'!$A$3=1,'Men''s Epée'!$Y$3=TRUE),IF(OR(L6&gt;=49,ISNUMBER(L6)=FALSE),0,VLOOKUP(L6,PointTable,M$3,TRUE)),0)</f>
        <v>925</v>
      </c>
      <c r="N6" s="21" t="s">
        <v>11</v>
      </c>
      <c r="O6" s="22">
        <f>IF(OR('Men''s Epée'!$A$3=1,'Men''s Epée'!$Z$3=TRUE),IF(OR(N6&gt;=49,ISNUMBER(N6)=FALSE),0,VLOOKUP(N6,PointTable,O$3,TRUE)),0)</f>
        <v>0</v>
      </c>
      <c r="P6" s="21">
        <v>3</v>
      </c>
      <c r="Q6" s="22">
        <f>IF(OR('Men''s Epée'!$A$3=1,'Men''s Epée'!$AA$3=TRUE),IF(OR(P6&gt;=49,ISNUMBER(P6)=FALSE),0,VLOOKUP(P6,PointTable,Q$3,TRUE)),0)</f>
        <v>850</v>
      </c>
      <c r="R6" s="23"/>
      <c r="S6" s="23"/>
      <c r="T6" s="23"/>
      <c r="U6" s="24"/>
      <c r="W6" s="25">
        <f t="shared" si="2"/>
        <v>580</v>
      </c>
      <c r="X6" s="25">
        <f t="shared" si="3"/>
        <v>840</v>
      </c>
      <c r="Y6" s="25">
        <f t="shared" si="4"/>
        <v>925</v>
      </c>
      <c r="Z6" s="25">
        <f t="shared" si="5"/>
        <v>0</v>
      </c>
      <c r="AA6" s="25">
        <f t="shared" si="6"/>
        <v>850</v>
      </c>
      <c r="AB6" s="25">
        <f>IF(OR('Men''s Epée'!$A$3=1,R6&gt;0),ABS(R6),0)</f>
        <v>0</v>
      </c>
      <c r="AC6" s="25">
        <f>IF(OR('Men''s Epée'!$A$3=1,S6&gt;0),ABS(S6),0)</f>
        <v>0</v>
      </c>
      <c r="AD6" s="25">
        <f>IF(OR('Men''s Epée'!$A$3=1,T6&gt;0),ABS(T6),0)</f>
        <v>0</v>
      </c>
      <c r="AE6" s="25">
        <f>IF(OR('Men''s Epée'!$A$3=1,U6&gt;0),ABS(U6),0)</f>
        <v>0</v>
      </c>
      <c r="AG6" s="12">
        <f>IF('Men''s Epée'!$W$3=TRUE,I6,0)</f>
        <v>580</v>
      </c>
      <c r="AH6" s="12">
        <f>IF('Men''s Epée'!$X$3=TRUE,K6,0)</f>
        <v>840</v>
      </c>
      <c r="AI6" s="12">
        <f>IF('Men''s Epée'!$Y$3=TRUE,M6,0)</f>
        <v>925</v>
      </c>
      <c r="AJ6" s="12">
        <f>IF('Men''s Epée'!$Z$3=TRUE,O6,0)</f>
        <v>0</v>
      </c>
      <c r="AK6" s="12">
        <f>IF('Men''s Epée'!$AA$3=TRUE,Q6,0)</f>
        <v>850</v>
      </c>
      <c r="AL6" s="26">
        <f t="shared" si="7"/>
        <v>0</v>
      </c>
      <c r="AM6" s="26">
        <f t="shared" si="7"/>
        <v>0</v>
      </c>
      <c r="AN6" s="26">
        <f t="shared" si="7"/>
        <v>0</v>
      </c>
      <c r="AO6" s="26">
        <f t="shared" si="7"/>
        <v>0</v>
      </c>
      <c r="AP6" s="12">
        <f t="shared" si="8"/>
        <v>3235</v>
      </c>
    </row>
    <row r="7" spans="1:42" ht="13.5">
      <c r="A7" s="16" t="str">
        <f t="shared" si="0"/>
        <v>4</v>
      </c>
      <c r="B7" s="16" t="str">
        <f t="shared" si="1"/>
        <v>^</v>
      </c>
      <c r="C7" s="17" t="s">
        <v>119</v>
      </c>
      <c r="D7" s="18">
        <v>71</v>
      </c>
      <c r="E7" s="19">
        <f>ROUND(F7+IF('Men''s Epée'!$A$3=1,G7,0)+LARGE($W7:$AE7,1)+LARGE($W7:$AE7,2)+LARGE($W7:$AE7,3),0)</f>
        <v>2720</v>
      </c>
      <c r="F7" s="20">
        <v>570</v>
      </c>
      <c r="G7" s="21"/>
      <c r="H7" s="21">
        <v>9</v>
      </c>
      <c r="I7" s="22">
        <f>IF(OR('Men''s Epée'!$A$3=1,'Men''s Epée'!$W$3=TRUE),IF(OR(H7&gt;=49,ISNUMBER(H7)=FALSE),0,VLOOKUP(H7,PointTable,I$3,TRUE)),0)</f>
        <v>620</v>
      </c>
      <c r="J7" s="21">
        <v>5</v>
      </c>
      <c r="K7" s="22">
        <f>IF(OR('Men''s Epée'!$A$3=1,'Men''s Epée'!$X$3=TRUE),IF(OR(J7&gt;=49,ISNUMBER(J7)=FALSE),0,VLOOKUP(J7,PointTable,K$3,TRUE)),0)</f>
        <v>755</v>
      </c>
      <c r="L7" s="21">
        <v>17</v>
      </c>
      <c r="M7" s="22">
        <f>IF(OR('Men''s Epée'!$A$3=1,'Men''s Epée'!$Y$3=TRUE),IF(OR(L7&gt;=49,ISNUMBER(L7)=FALSE),0,VLOOKUP(L7,PointTable,M$3,TRUE)),0)</f>
        <v>415</v>
      </c>
      <c r="N7" s="21">
        <v>6</v>
      </c>
      <c r="O7" s="22">
        <f>IF(OR('Men''s Epée'!$A$3=1,'Men''s Epée'!$Z$3=TRUE),IF(OR(N7&gt;=49,ISNUMBER(N7)=FALSE),0,VLOOKUP(N7,PointTable,O$3,TRUE)),0)</f>
        <v>695</v>
      </c>
      <c r="P7" s="21">
        <v>5</v>
      </c>
      <c r="Q7" s="22">
        <f>IF(OR('Men''s Epée'!$A$3=1,'Men''s Epée'!$AA$3=TRUE),IF(OR(P7&gt;=49,ISNUMBER(P7)=FALSE),0,VLOOKUP(P7,PointTable,Q$3,TRUE)),0)</f>
        <v>700</v>
      </c>
      <c r="R7" s="23">
        <v>550</v>
      </c>
      <c r="S7" s="23"/>
      <c r="T7" s="23"/>
      <c r="U7" s="24"/>
      <c r="W7" s="25">
        <f t="shared" si="2"/>
        <v>620</v>
      </c>
      <c r="X7" s="25">
        <f t="shared" si="3"/>
        <v>755</v>
      </c>
      <c r="Y7" s="25">
        <f t="shared" si="4"/>
        <v>415</v>
      </c>
      <c r="Z7" s="25">
        <f t="shared" si="5"/>
        <v>695</v>
      </c>
      <c r="AA7" s="25">
        <f t="shared" si="6"/>
        <v>700</v>
      </c>
      <c r="AB7" s="25">
        <f>IF(OR('Men''s Epée'!$A$3=1,R7&gt;0),ABS(R7),0)</f>
        <v>550</v>
      </c>
      <c r="AC7" s="25">
        <f>IF(OR('Men''s Epée'!$A$3=1,S7&gt;0),ABS(S7),0)</f>
        <v>0</v>
      </c>
      <c r="AD7" s="25">
        <f>IF(OR('Men''s Epée'!$A$3=1,T7&gt;0),ABS(T7),0)</f>
        <v>0</v>
      </c>
      <c r="AE7" s="25">
        <f>IF(OR('Men''s Epée'!$A$3=1,U7&gt;0),ABS(U7),0)</f>
        <v>0</v>
      </c>
      <c r="AG7" s="12">
        <f>IF('Men''s Epée'!$W$3=TRUE,I7,0)</f>
        <v>620</v>
      </c>
      <c r="AH7" s="12">
        <f>IF('Men''s Epée'!$X$3=TRUE,K7,0)</f>
        <v>755</v>
      </c>
      <c r="AI7" s="12">
        <f>IF('Men''s Epée'!$Y$3=TRUE,M7,0)</f>
        <v>415</v>
      </c>
      <c r="AJ7" s="12">
        <f>IF('Men''s Epée'!$Z$3=TRUE,O7,0)</f>
        <v>695</v>
      </c>
      <c r="AK7" s="12">
        <f>IF('Men''s Epée'!$AA$3=TRUE,Q7,0)</f>
        <v>700</v>
      </c>
      <c r="AL7" s="26">
        <f t="shared" si="7"/>
        <v>550</v>
      </c>
      <c r="AM7" s="26">
        <f t="shared" si="7"/>
        <v>0</v>
      </c>
      <c r="AN7" s="26">
        <f t="shared" si="7"/>
        <v>0</v>
      </c>
      <c r="AO7" s="26">
        <f t="shared" si="7"/>
        <v>0</v>
      </c>
      <c r="AP7" s="12">
        <f t="shared" si="8"/>
        <v>2720</v>
      </c>
    </row>
    <row r="8" spans="1:42" ht="13.5">
      <c r="A8" s="16" t="str">
        <f t="shared" si="0"/>
        <v>5</v>
      </c>
      <c r="B8" s="16" t="str">
        <f t="shared" si="1"/>
        <v># ^</v>
      </c>
      <c r="C8" s="17" t="s">
        <v>124</v>
      </c>
      <c r="D8" s="18">
        <v>81</v>
      </c>
      <c r="E8" s="19">
        <f>ROUND(F8+IF('Men''s Epée'!$A$3=1,G8,0)+LARGE($W8:$AE8,1)+LARGE($W8:$AE8,2)+LARGE($W8:$AE8,3),0)</f>
        <v>2300</v>
      </c>
      <c r="F8" s="20"/>
      <c r="G8" s="21"/>
      <c r="H8" s="21">
        <v>10</v>
      </c>
      <c r="I8" s="22">
        <f>IF(OR('Men''s Epée'!$A$3=1,'Men''s Epée'!$W$3=TRUE),IF(OR(H8&gt;=49,ISNUMBER(H8)=FALSE),0,VLOOKUP(H8,PointTable,I$3,TRUE)),0)</f>
        <v>600</v>
      </c>
      <c r="J8" s="21">
        <v>47.5</v>
      </c>
      <c r="K8" s="22">
        <f>IF(OR('Men''s Epée'!$A$3=1,'Men''s Epée'!$X$3=TRUE),IF(OR(J8&gt;=49,ISNUMBER(J8)=FALSE),0,VLOOKUP(J8,PointTable,K$3,TRUE)),0)</f>
        <v>202.5</v>
      </c>
      <c r="L8" s="21">
        <v>30.5</v>
      </c>
      <c r="M8" s="22">
        <f>IF(OR('Men''s Epée'!$A$3=1,'Men''s Epée'!$Y$3=TRUE),IF(OR(L8&gt;=49,ISNUMBER(L8)=FALSE),0,VLOOKUP(L8,PointTable,M$3,TRUE)),0)</f>
        <v>287.5</v>
      </c>
      <c r="N8" s="21">
        <v>3</v>
      </c>
      <c r="O8" s="22">
        <f>IF(OR('Men''s Epée'!$A$3=1,'Men''s Epée'!$Z$3=TRUE),IF(OR(N8&gt;=49,ISNUMBER(N8)=FALSE),0,VLOOKUP(N8,PointTable,O$3,TRUE)),0)</f>
        <v>850</v>
      </c>
      <c r="P8" s="21">
        <v>3</v>
      </c>
      <c r="Q8" s="22">
        <f>IF(OR('Men''s Epée'!$A$3=1,'Men''s Epée'!$AA$3=TRUE),IF(OR(P8&gt;=49,ISNUMBER(P8)=FALSE),0,VLOOKUP(P8,PointTable,Q$3,TRUE)),0)</f>
        <v>850</v>
      </c>
      <c r="R8" s="23"/>
      <c r="S8" s="23"/>
      <c r="T8" s="23"/>
      <c r="U8" s="24"/>
      <c r="W8" s="25">
        <f t="shared" si="2"/>
        <v>600</v>
      </c>
      <c r="X8" s="25">
        <f t="shared" si="3"/>
        <v>202.5</v>
      </c>
      <c r="Y8" s="25">
        <f t="shared" si="4"/>
        <v>287.5</v>
      </c>
      <c r="Z8" s="25">
        <f t="shared" si="5"/>
        <v>850</v>
      </c>
      <c r="AA8" s="25">
        <f t="shared" si="6"/>
        <v>850</v>
      </c>
      <c r="AB8" s="25">
        <f>IF(OR('Men''s Epée'!$A$3=1,R8&gt;0),ABS(R8),0)</f>
        <v>0</v>
      </c>
      <c r="AC8" s="25">
        <f>IF(OR('Men''s Epée'!$A$3=1,S8&gt;0),ABS(S8),0)</f>
        <v>0</v>
      </c>
      <c r="AD8" s="25">
        <f>IF(OR('Men''s Epée'!$A$3=1,T8&gt;0),ABS(T8),0)</f>
        <v>0</v>
      </c>
      <c r="AE8" s="25">
        <f>IF(OR('Men''s Epée'!$A$3=1,U8&gt;0),ABS(U8),0)</f>
        <v>0</v>
      </c>
      <c r="AG8" s="12">
        <f>IF('Men''s Epée'!$W$3=TRUE,I8,0)</f>
        <v>600</v>
      </c>
      <c r="AH8" s="12">
        <f>IF('Men''s Epée'!$X$3=TRUE,K8,0)</f>
        <v>202.5</v>
      </c>
      <c r="AI8" s="12">
        <f>IF('Men''s Epée'!$Y$3=TRUE,M8,0)</f>
        <v>287.5</v>
      </c>
      <c r="AJ8" s="12">
        <f>IF('Men''s Epée'!$Z$3=TRUE,O8,0)</f>
        <v>850</v>
      </c>
      <c r="AK8" s="12">
        <f>IF('Men''s Epée'!$AA$3=TRUE,Q8,0)</f>
        <v>850</v>
      </c>
      <c r="AL8" s="26">
        <f t="shared" si="7"/>
        <v>0</v>
      </c>
      <c r="AM8" s="26">
        <f t="shared" si="7"/>
        <v>0</v>
      </c>
      <c r="AN8" s="26">
        <f t="shared" si="7"/>
        <v>0</v>
      </c>
      <c r="AO8" s="26">
        <f t="shared" si="7"/>
        <v>0</v>
      </c>
      <c r="AP8" s="12">
        <f t="shared" si="8"/>
        <v>2300</v>
      </c>
    </row>
    <row r="9" spans="1:42" ht="13.5">
      <c r="A9" s="16" t="str">
        <f t="shared" si="0"/>
        <v>6</v>
      </c>
      <c r="B9" s="16" t="str">
        <f t="shared" si="1"/>
        <v>^</v>
      </c>
      <c r="C9" s="17" t="s">
        <v>123</v>
      </c>
      <c r="D9" s="18">
        <v>76</v>
      </c>
      <c r="E9" s="19">
        <f>ROUND(F9+IF('Men''s Epée'!$A$3=1,G9,0)+LARGE($W9:$AE9,1)+LARGE($W9:$AE9,2)+LARGE($W9:$AE9,3),0)</f>
        <v>2260</v>
      </c>
      <c r="F9" s="20"/>
      <c r="G9" s="21"/>
      <c r="H9" s="21">
        <v>3</v>
      </c>
      <c r="I9" s="22">
        <f>IF(OR('Men''s Epée'!$A$3=1,'Men''s Epée'!$W$3=TRUE),IF(OR(H9&gt;=49,ISNUMBER(H9)=FALSE),0,VLOOKUP(H9,PointTable,I$3,TRUE)),0)</f>
        <v>850</v>
      </c>
      <c r="J9" s="21">
        <v>7</v>
      </c>
      <c r="K9" s="22">
        <f>IF(OR('Men''s Epée'!$A$3=1,'Men''s Epée'!$X$3=TRUE),IF(OR(J9&gt;=49,ISNUMBER(J9)=FALSE),0,VLOOKUP(J9,PointTable,K$3,TRUE)),0)</f>
        <v>715</v>
      </c>
      <c r="L9" s="21">
        <v>10</v>
      </c>
      <c r="M9" s="22">
        <f>IF(OR('Men''s Epée'!$A$3=1,'Men''s Epée'!$Y$3=TRUE),IF(OR(L9&gt;=49,ISNUMBER(L9)=FALSE),0,VLOOKUP(L9,PointTable,M$3,TRUE)),0)</f>
        <v>605</v>
      </c>
      <c r="N9" s="21">
        <v>21</v>
      </c>
      <c r="O9" s="22">
        <f>IF(OR('Men''s Epée'!$A$3=1,'Men''s Epée'!$Z$3=TRUE),IF(OR(N9&gt;=49,ISNUMBER(N9)=FALSE),0,VLOOKUP(N9,PointTable,O$3,TRUE)),0)</f>
        <v>330</v>
      </c>
      <c r="P9" s="21">
        <v>6</v>
      </c>
      <c r="Q9" s="22">
        <f>IF(OR('Men''s Epée'!$A$3=1,'Men''s Epée'!$AA$3=TRUE),IF(OR(P9&gt;=49,ISNUMBER(P9)=FALSE),0,VLOOKUP(P9,PointTable,Q$3,TRUE)),0)</f>
        <v>695</v>
      </c>
      <c r="R9" s="23"/>
      <c r="S9" s="23"/>
      <c r="T9" s="23"/>
      <c r="U9" s="24"/>
      <c r="W9" s="25">
        <f t="shared" si="2"/>
        <v>850</v>
      </c>
      <c r="X9" s="25">
        <f t="shared" si="3"/>
        <v>715</v>
      </c>
      <c r="Y9" s="25">
        <f t="shared" si="4"/>
        <v>605</v>
      </c>
      <c r="Z9" s="25">
        <f t="shared" si="5"/>
        <v>330</v>
      </c>
      <c r="AA9" s="25">
        <f t="shared" si="6"/>
        <v>695</v>
      </c>
      <c r="AB9" s="25">
        <f>IF(OR('Men''s Epée'!$A$3=1,R9&gt;0),ABS(R9),0)</f>
        <v>0</v>
      </c>
      <c r="AC9" s="25">
        <f>IF(OR('Men''s Epée'!$A$3=1,S9&gt;0),ABS(S9),0)</f>
        <v>0</v>
      </c>
      <c r="AD9" s="25">
        <f>IF(OR('Men''s Epée'!$A$3=1,T9&gt;0),ABS(T9),0)</f>
        <v>0</v>
      </c>
      <c r="AE9" s="25">
        <f>IF(OR('Men''s Epée'!$A$3=1,U9&gt;0),ABS(U9),0)</f>
        <v>0</v>
      </c>
      <c r="AG9" s="12">
        <f>IF('Men''s Epée'!$W$3=TRUE,I9,0)</f>
        <v>850</v>
      </c>
      <c r="AH9" s="12">
        <f>IF('Men''s Epée'!$X$3=TRUE,K9,0)</f>
        <v>715</v>
      </c>
      <c r="AI9" s="12">
        <f>IF('Men''s Epée'!$Y$3=TRUE,M9,0)</f>
        <v>605</v>
      </c>
      <c r="AJ9" s="12">
        <f>IF('Men''s Epée'!$Z$3=TRUE,O9,0)</f>
        <v>330</v>
      </c>
      <c r="AK9" s="12">
        <f>IF('Men''s Epée'!$AA$3=TRUE,Q9,0)</f>
        <v>695</v>
      </c>
      <c r="AL9" s="26">
        <f t="shared" si="7"/>
        <v>0</v>
      </c>
      <c r="AM9" s="26">
        <f t="shared" si="7"/>
        <v>0</v>
      </c>
      <c r="AN9" s="26">
        <f t="shared" si="7"/>
        <v>0</v>
      </c>
      <c r="AO9" s="26">
        <f t="shared" si="7"/>
        <v>0</v>
      </c>
      <c r="AP9" s="12">
        <f t="shared" si="8"/>
        <v>2260</v>
      </c>
    </row>
    <row r="10" spans="1:42" ht="13.5">
      <c r="A10" s="16" t="str">
        <f t="shared" si="0"/>
        <v>7</v>
      </c>
      <c r="B10" s="16" t="str">
        <f>TRIM(IF(D10&gt;=JuniorCutoff,"#","")&amp;IF(ISERROR(FIND("*",C10))," "&amp;IF(AND(D10&gt;=WUGStartCutoff,D10&lt;=WUGStopCutoff),"^",""),""))</f>
        <v>^</v>
      </c>
      <c r="C10" s="17" t="s">
        <v>115</v>
      </c>
      <c r="D10" s="18">
        <v>78</v>
      </c>
      <c r="E10" s="19">
        <f>ROUND(F10+IF('Men''s Epée'!$A$3=1,G10,0)+LARGE($W10:$AE10,1)+LARGE($W10:$AE10,2)+LARGE($W10:$AE10,3),0)</f>
        <v>2105</v>
      </c>
      <c r="F10" s="20"/>
      <c r="G10" s="21"/>
      <c r="H10" s="21">
        <v>5</v>
      </c>
      <c r="I10" s="22">
        <f>IF(OR('Men''s Epée'!$A$3=1,'Men''s Epée'!$W$3=TRUE),IF(OR(H10&gt;=49,ISNUMBER(H10)=FALSE),0,VLOOKUP(H10,PointTable,I$3,TRUE)),0)</f>
        <v>755</v>
      </c>
      <c r="J10" s="21">
        <v>14</v>
      </c>
      <c r="K10" s="22">
        <f>IF(OR('Men''s Epée'!$A$3=1,'Men''s Epée'!$X$3=TRUE),IF(OR(J10&gt;=49,ISNUMBER(J10)=FALSE),0,VLOOKUP(J10,PointTable,K$3,TRUE)),0)</f>
        <v>510</v>
      </c>
      <c r="L10" s="21">
        <v>3</v>
      </c>
      <c r="M10" s="22">
        <f>IF(OR('Men''s Epée'!$A$3=1,'Men''s Epée'!$Y$3=TRUE),IF(OR(L10&gt;=49,ISNUMBER(L10)=FALSE),0,VLOOKUP(L10,PointTable,M$3,TRUE)),0)</f>
        <v>840</v>
      </c>
      <c r="N10" s="21">
        <v>23</v>
      </c>
      <c r="O10" s="22">
        <f>IF(OR('Men''s Epée'!$A$3=1,'Men''s Epée'!$Z$3=TRUE),IF(OR(N10&gt;=49,ISNUMBER(N10)=FALSE),0,VLOOKUP(N10,PointTable,O$3,TRUE)),0)</f>
        <v>320</v>
      </c>
      <c r="P10" s="21">
        <v>22</v>
      </c>
      <c r="Q10" s="22">
        <f>IF(OR('Men''s Epée'!$A$3=1,'Men''s Epée'!$AA$3=TRUE),IF(OR(P10&gt;=49,ISNUMBER(P10)=FALSE),0,VLOOKUP(P10,PointTable,Q$3,TRUE)),0)</f>
        <v>340</v>
      </c>
      <c r="R10" s="23"/>
      <c r="S10" s="23"/>
      <c r="T10" s="23"/>
      <c r="U10" s="24"/>
      <c r="W10" s="25">
        <f t="shared" si="2"/>
        <v>755</v>
      </c>
      <c r="X10" s="25">
        <f t="shared" si="3"/>
        <v>510</v>
      </c>
      <c r="Y10" s="25">
        <f t="shared" si="4"/>
        <v>840</v>
      </c>
      <c r="Z10" s="25">
        <f t="shared" si="5"/>
        <v>320</v>
      </c>
      <c r="AA10" s="25">
        <f t="shared" si="6"/>
        <v>340</v>
      </c>
      <c r="AB10" s="25">
        <f>IF(OR('Men''s Epée'!$A$3=1,R10&gt;0),ABS(R10),0)</f>
        <v>0</v>
      </c>
      <c r="AC10" s="25">
        <f>IF(OR('Men''s Epée'!$A$3=1,S10&gt;0),ABS(S10),0)</f>
        <v>0</v>
      </c>
      <c r="AD10" s="25">
        <f>IF(OR('Men''s Epée'!$A$3=1,T10&gt;0),ABS(T10),0)</f>
        <v>0</v>
      </c>
      <c r="AE10" s="25">
        <f>IF(OR('Men''s Epée'!$A$3=1,U10&gt;0),ABS(U10),0)</f>
        <v>0</v>
      </c>
      <c r="AG10" s="12">
        <f>IF('Men''s Epée'!$W$3=TRUE,I10,0)</f>
        <v>755</v>
      </c>
      <c r="AH10" s="12">
        <f>IF('Men''s Epée'!$X$3=TRUE,K10,0)</f>
        <v>510</v>
      </c>
      <c r="AI10" s="12">
        <f>IF('Men''s Epée'!$Y$3=TRUE,M10,0)</f>
        <v>840</v>
      </c>
      <c r="AJ10" s="12">
        <f>IF('Men''s Epée'!$Z$3=TRUE,O10,0)</f>
        <v>320</v>
      </c>
      <c r="AK10" s="12">
        <f>IF('Men''s Epée'!$AA$3=TRUE,Q10,0)</f>
        <v>340</v>
      </c>
      <c r="AL10" s="26">
        <f t="shared" si="7"/>
        <v>0</v>
      </c>
      <c r="AM10" s="26">
        <f t="shared" si="7"/>
        <v>0</v>
      </c>
      <c r="AN10" s="26">
        <f t="shared" si="7"/>
        <v>0</v>
      </c>
      <c r="AO10" s="26">
        <f t="shared" si="7"/>
        <v>0</v>
      </c>
      <c r="AP10" s="12">
        <f t="shared" si="8"/>
        <v>2105</v>
      </c>
    </row>
    <row r="11" spans="1:42" ht="13.5">
      <c r="A11" s="16" t="str">
        <f t="shared" si="0"/>
        <v>8</v>
      </c>
      <c r="B11" s="16">
        <f t="shared" si="1"/>
      </c>
      <c r="C11" s="17" t="s">
        <v>121</v>
      </c>
      <c r="D11" s="18">
        <v>70</v>
      </c>
      <c r="E11" s="19">
        <f>ROUND(F11+IF('Men''s Epée'!$A$3=1,G11,0)+LARGE($W11:$AE11,1)+LARGE($W11:$AE11,2)+LARGE($W11:$AE11,3),0)</f>
        <v>2070</v>
      </c>
      <c r="F11" s="20"/>
      <c r="G11" s="21"/>
      <c r="H11" s="21">
        <v>6</v>
      </c>
      <c r="I11" s="22">
        <f>IF(OR('Men''s Epée'!$A$3=1,'Men''s Epée'!$W$3=TRUE),IF(OR(H11&gt;=49,ISNUMBER(H11)=FALSE),0,VLOOKUP(H11,PointTable,I$3,TRUE)),0)</f>
        <v>735</v>
      </c>
      <c r="J11" s="21">
        <v>9</v>
      </c>
      <c r="K11" s="22">
        <f>IF(OR('Men''s Epée'!$A$3=1,'Men''s Epée'!$X$3=TRUE),IF(OR(J11&gt;=49,ISNUMBER(J11)=FALSE),0,VLOOKUP(J11,PointTable,K$3,TRUE)),0)</f>
        <v>620</v>
      </c>
      <c r="L11" s="21">
        <v>7</v>
      </c>
      <c r="M11" s="22">
        <f>IF(OR('Men''s Epée'!$A$3=1,'Men''s Epée'!$Y$3=TRUE),IF(OR(L11&gt;=49,ISNUMBER(L11)=FALSE),0,VLOOKUP(L11,PointTable,M$3,TRUE)),0)</f>
        <v>715</v>
      </c>
      <c r="N11" s="21">
        <v>12</v>
      </c>
      <c r="O11" s="22">
        <f>IF(OR('Men''s Epée'!$A$3=1,'Men''s Epée'!$Z$3=TRUE),IF(OR(N11&gt;=49,ISNUMBER(N11)=FALSE),0,VLOOKUP(N11,PointTable,O$3,TRUE)),0)</f>
        <v>520</v>
      </c>
      <c r="P11" s="21">
        <v>9</v>
      </c>
      <c r="Q11" s="22">
        <f>IF(OR('Men''s Epée'!$A$3=1,'Men''s Epée'!$AA$3=TRUE),IF(OR(P11&gt;=49,ISNUMBER(P11)=FALSE),0,VLOOKUP(P11,PointTable,Q$3,TRUE)),0)</f>
        <v>535</v>
      </c>
      <c r="R11" s="23"/>
      <c r="S11" s="23"/>
      <c r="T11" s="23"/>
      <c r="U11" s="24"/>
      <c r="W11" s="25">
        <f t="shared" si="2"/>
        <v>735</v>
      </c>
      <c r="X11" s="25">
        <f t="shared" si="3"/>
        <v>620</v>
      </c>
      <c r="Y11" s="25">
        <f t="shared" si="4"/>
        <v>715</v>
      </c>
      <c r="Z11" s="25">
        <f t="shared" si="5"/>
        <v>520</v>
      </c>
      <c r="AA11" s="25">
        <f t="shared" si="6"/>
        <v>535</v>
      </c>
      <c r="AB11" s="25">
        <f>IF(OR('Men''s Epée'!$A$3=1,R11&gt;0),ABS(R11),0)</f>
        <v>0</v>
      </c>
      <c r="AC11" s="25">
        <f>IF(OR('Men''s Epée'!$A$3=1,S11&gt;0),ABS(S11),0)</f>
        <v>0</v>
      </c>
      <c r="AD11" s="25">
        <f>IF(OR('Men''s Epée'!$A$3=1,T11&gt;0),ABS(T11),0)</f>
        <v>0</v>
      </c>
      <c r="AE11" s="25">
        <f>IF(OR('Men''s Epée'!$A$3=1,U11&gt;0),ABS(U11),0)</f>
        <v>0</v>
      </c>
      <c r="AG11" s="12">
        <f>IF('Men''s Epée'!$W$3=TRUE,I11,0)</f>
        <v>735</v>
      </c>
      <c r="AH11" s="12">
        <f>IF('Men''s Epée'!$X$3=TRUE,K11,0)</f>
        <v>620</v>
      </c>
      <c r="AI11" s="12">
        <f>IF('Men''s Epée'!$Y$3=TRUE,M11,0)</f>
        <v>715</v>
      </c>
      <c r="AJ11" s="12">
        <f>IF('Men''s Epée'!$Z$3=TRUE,O11,0)</f>
        <v>520</v>
      </c>
      <c r="AK11" s="12">
        <f>IF('Men''s Epée'!$AA$3=TRUE,Q11,0)</f>
        <v>535</v>
      </c>
      <c r="AL11" s="26">
        <f t="shared" si="7"/>
        <v>0</v>
      </c>
      <c r="AM11" s="26">
        <f t="shared" si="7"/>
        <v>0</v>
      </c>
      <c r="AN11" s="26">
        <f t="shared" si="7"/>
        <v>0</v>
      </c>
      <c r="AO11" s="26">
        <f t="shared" si="7"/>
        <v>0</v>
      </c>
      <c r="AP11" s="12">
        <f t="shared" si="8"/>
        <v>2070</v>
      </c>
    </row>
    <row r="12" spans="1:42" ht="13.5">
      <c r="A12" s="16" t="str">
        <f t="shared" si="0"/>
        <v>9</v>
      </c>
      <c r="B12" s="16" t="str">
        <f t="shared" si="1"/>
        <v># ^</v>
      </c>
      <c r="C12" s="27" t="s">
        <v>129</v>
      </c>
      <c r="D12" s="18">
        <v>80</v>
      </c>
      <c r="E12" s="19">
        <f>ROUND(F12+IF('Men''s Epée'!$A$3=1,G12,0)+LARGE($W12:$AE12,1)+LARGE($W12:$AE12,2)+LARGE($W12:$AE12,3),0)</f>
        <v>1929</v>
      </c>
      <c r="F12" s="20"/>
      <c r="G12" s="21"/>
      <c r="H12" s="21">
        <v>16</v>
      </c>
      <c r="I12" s="22">
        <f>IF(OR('Men''s Epée'!$A$3=1,'Men''s Epée'!$W$3=TRUE),IF(OR(H12&gt;=49,ISNUMBER(H12)=FALSE),0,VLOOKUP(H12,PointTable,I$3,TRUE)),0)</f>
        <v>480</v>
      </c>
      <c r="J12" s="21" t="s">
        <v>11</v>
      </c>
      <c r="K12" s="22">
        <f>IF(OR('Men''s Epée'!$A$3=1,'Men''s Epée'!$X$3=TRUE),IF(OR(J12&gt;=49,ISNUMBER(J12)=FALSE),0,VLOOKUP(J12,PointTable,K$3,TRUE)),0)</f>
        <v>0</v>
      </c>
      <c r="L12" s="21" t="s">
        <v>11</v>
      </c>
      <c r="M12" s="22">
        <f>IF(OR('Men''s Epée'!$A$3=1,'Men''s Epée'!$Y$3=TRUE),IF(OR(L12&gt;=49,ISNUMBER(L12)=FALSE),0,VLOOKUP(L12,PointTable,M$3,TRUE)),0)</f>
        <v>0</v>
      </c>
      <c r="N12" s="21">
        <v>2</v>
      </c>
      <c r="O12" s="22">
        <f>IF(OR('Men''s Epée'!$A$3=1,'Men''s Epée'!$Z$3=TRUE),IF(OR(N12&gt;=49,ISNUMBER(N12)=FALSE),0,VLOOKUP(N12,PointTable,O$3,TRUE)),0)</f>
        <v>920</v>
      </c>
      <c r="P12" s="21">
        <v>12</v>
      </c>
      <c r="Q12" s="22">
        <f>IF(OR('Men''s Epée'!$A$3=1,'Men''s Epée'!$AA$3=TRUE),IF(OR(P12&gt;=49,ISNUMBER(P12)=FALSE),0,VLOOKUP(P12,PointTable,Q$3,TRUE)),0)</f>
        <v>529</v>
      </c>
      <c r="R12" s="23"/>
      <c r="S12" s="23"/>
      <c r="T12" s="23"/>
      <c r="U12" s="24"/>
      <c r="W12" s="25">
        <f t="shared" si="2"/>
        <v>480</v>
      </c>
      <c r="X12" s="25">
        <f t="shared" si="3"/>
        <v>0</v>
      </c>
      <c r="Y12" s="25">
        <f t="shared" si="4"/>
        <v>0</v>
      </c>
      <c r="Z12" s="25">
        <f t="shared" si="5"/>
        <v>920</v>
      </c>
      <c r="AA12" s="25">
        <f t="shared" si="6"/>
        <v>529</v>
      </c>
      <c r="AB12" s="25">
        <f>IF(OR('Men''s Epée'!$A$3=1,R12&gt;0),ABS(R12),0)</f>
        <v>0</v>
      </c>
      <c r="AC12" s="25">
        <f>IF(OR('Men''s Epée'!$A$3=1,S12&gt;0),ABS(S12),0)</f>
        <v>0</v>
      </c>
      <c r="AD12" s="25">
        <f>IF(OR('Men''s Epée'!$A$3=1,T12&gt;0),ABS(T12),0)</f>
        <v>0</v>
      </c>
      <c r="AE12" s="25">
        <f>IF(OR('Men''s Epée'!$A$3=1,U12&gt;0),ABS(U12),0)</f>
        <v>0</v>
      </c>
      <c r="AG12" s="12">
        <f>IF('Men''s Epée'!$W$3=TRUE,I12,0)</f>
        <v>480</v>
      </c>
      <c r="AH12" s="12">
        <f>IF('Men''s Epée'!$X$3=TRUE,K12,0)</f>
        <v>0</v>
      </c>
      <c r="AI12" s="12">
        <f>IF('Men''s Epée'!$Y$3=TRUE,M12,0)</f>
        <v>0</v>
      </c>
      <c r="AJ12" s="12">
        <f>IF('Men''s Epée'!$Z$3=TRUE,O12,0)</f>
        <v>920</v>
      </c>
      <c r="AK12" s="12">
        <f>IF('Men''s Epée'!$AA$3=TRUE,Q12,0)</f>
        <v>529</v>
      </c>
      <c r="AL12" s="26">
        <f t="shared" si="7"/>
        <v>0</v>
      </c>
      <c r="AM12" s="26">
        <f t="shared" si="7"/>
        <v>0</v>
      </c>
      <c r="AN12" s="26">
        <f t="shared" si="7"/>
        <v>0</v>
      </c>
      <c r="AO12" s="26">
        <f t="shared" si="7"/>
        <v>0</v>
      </c>
      <c r="AP12" s="12">
        <f t="shared" si="8"/>
        <v>1929</v>
      </c>
    </row>
    <row r="13" spans="1:42" ht="13.5">
      <c r="A13" s="16" t="str">
        <f t="shared" si="0"/>
        <v>10</v>
      </c>
      <c r="B13" s="16" t="str">
        <f t="shared" si="1"/>
        <v>^</v>
      </c>
      <c r="C13" s="17" t="s">
        <v>120</v>
      </c>
      <c r="D13" s="18">
        <v>77</v>
      </c>
      <c r="E13" s="19">
        <f>ROUND(F13+IF('Men''s Epée'!$A$3=1,G13,0)+LARGE($W13:$AE13,1)+LARGE($W13:$AE13,2)+LARGE($W13:$AE13,3),0)</f>
        <v>1725</v>
      </c>
      <c r="F13" s="20"/>
      <c r="G13" s="21"/>
      <c r="H13" s="21">
        <v>19</v>
      </c>
      <c r="I13" s="22">
        <f>IF(OR('Men''s Epée'!$A$3=1,'Men''s Epée'!$W$3=TRUE),IF(OR(H13&gt;=49,ISNUMBER(H13)=FALSE),0,VLOOKUP(H13,PointTable,I$3,TRUE)),0)</f>
        <v>405</v>
      </c>
      <c r="J13" s="21">
        <v>17</v>
      </c>
      <c r="K13" s="22">
        <f>IF(OR('Men''s Epée'!$A$3=1,'Men''s Epée'!$X$3=TRUE),IF(OR(J13&gt;=49,ISNUMBER(J13)=FALSE),0,VLOOKUP(J13,PointTable,K$3,TRUE)),0)</f>
        <v>415</v>
      </c>
      <c r="L13" s="21">
        <v>9</v>
      </c>
      <c r="M13" s="22">
        <f>IF(OR('Men''s Epée'!$A$3=1,'Men''s Epée'!$Y$3=TRUE),IF(OR(L13&gt;=49,ISNUMBER(L13)=FALSE),0,VLOOKUP(L13,PointTable,M$3,TRUE)),0)</f>
        <v>620</v>
      </c>
      <c r="N13" s="21" t="s">
        <v>11</v>
      </c>
      <c r="O13" s="22">
        <f>IF(OR('Men''s Epée'!$A$3=1,'Men''s Epée'!$Z$3=TRUE),IF(OR(N13&gt;=49,ISNUMBER(N13)=FALSE),0,VLOOKUP(N13,PointTable,O$3,TRUE)),0)</f>
        <v>0</v>
      </c>
      <c r="P13" s="21">
        <v>7</v>
      </c>
      <c r="Q13" s="22">
        <f>IF(OR('Men''s Epée'!$A$3=1,'Men''s Epée'!$AA$3=TRUE),IF(OR(P13&gt;=49,ISNUMBER(P13)=FALSE),0,VLOOKUP(P13,PointTable,Q$3,TRUE)),0)</f>
        <v>690</v>
      </c>
      <c r="R13" s="23"/>
      <c r="S13" s="23"/>
      <c r="T13" s="23"/>
      <c r="U13" s="24"/>
      <c r="W13" s="25">
        <f t="shared" si="2"/>
        <v>405</v>
      </c>
      <c r="X13" s="25">
        <f t="shared" si="3"/>
        <v>415</v>
      </c>
      <c r="Y13" s="25">
        <f t="shared" si="4"/>
        <v>620</v>
      </c>
      <c r="Z13" s="25">
        <f t="shared" si="5"/>
        <v>0</v>
      </c>
      <c r="AA13" s="25">
        <f t="shared" si="6"/>
        <v>690</v>
      </c>
      <c r="AB13" s="25">
        <f>IF(OR('Men''s Epée'!$A$3=1,R13&gt;0),ABS(R13),0)</f>
        <v>0</v>
      </c>
      <c r="AC13" s="25">
        <f>IF(OR('Men''s Epée'!$A$3=1,S13&gt;0),ABS(S13),0)</f>
        <v>0</v>
      </c>
      <c r="AD13" s="25">
        <f>IF(OR('Men''s Epée'!$A$3=1,T13&gt;0),ABS(T13),0)</f>
        <v>0</v>
      </c>
      <c r="AE13" s="25">
        <f>IF(OR('Men''s Epée'!$A$3=1,U13&gt;0),ABS(U13),0)</f>
        <v>0</v>
      </c>
      <c r="AG13" s="12">
        <f>IF('Men''s Epée'!$W$3=TRUE,I13,0)</f>
        <v>405</v>
      </c>
      <c r="AH13" s="12">
        <f>IF('Men''s Epée'!$X$3=TRUE,K13,0)</f>
        <v>415</v>
      </c>
      <c r="AI13" s="12">
        <f>IF('Men''s Epée'!$Y$3=TRUE,M13,0)</f>
        <v>620</v>
      </c>
      <c r="AJ13" s="12">
        <f>IF('Men''s Epée'!$Z$3=TRUE,O13,0)</f>
        <v>0</v>
      </c>
      <c r="AK13" s="12">
        <f>IF('Men''s Epée'!$AA$3=TRUE,Q13,0)</f>
        <v>690</v>
      </c>
      <c r="AL13" s="26">
        <f t="shared" si="7"/>
        <v>0</v>
      </c>
      <c r="AM13" s="26">
        <f t="shared" si="7"/>
        <v>0</v>
      </c>
      <c r="AN13" s="26">
        <f t="shared" si="7"/>
        <v>0</v>
      </c>
      <c r="AO13" s="26">
        <f t="shared" si="7"/>
        <v>0</v>
      </c>
      <c r="AP13" s="12">
        <f t="shared" si="8"/>
        <v>1725</v>
      </c>
    </row>
    <row r="14" spans="1:42" ht="13.5">
      <c r="A14" s="16" t="str">
        <f t="shared" si="0"/>
        <v>11</v>
      </c>
      <c r="B14" s="16" t="str">
        <f t="shared" si="1"/>
        <v>#</v>
      </c>
      <c r="C14" s="17" t="s">
        <v>131</v>
      </c>
      <c r="D14" s="18">
        <v>83</v>
      </c>
      <c r="E14" s="19">
        <f>ROUND(F14+IF('Men''s Epée'!$A$3=1,G14,0)+LARGE($W14:$AE14,1)+LARGE($W14:$AE14,2)+LARGE($W14:$AE14,3),0)</f>
        <v>1532</v>
      </c>
      <c r="F14" s="20"/>
      <c r="G14" s="21"/>
      <c r="H14" s="21">
        <v>47</v>
      </c>
      <c r="I14" s="22">
        <f>IF(OR('Men''s Epée'!$A$3=1,'Men''s Epée'!$W$3=TRUE),IF(OR(H14&gt;=49,ISNUMBER(H14)=FALSE),0,VLOOKUP(H14,PointTable,I$3,TRUE)),0)</f>
        <v>205</v>
      </c>
      <c r="J14" s="21">
        <v>3</v>
      </c>
      <c r="K14" s="22">
        <f>IF(OR('Men''s Epée'!$A$3=1,'Men''s Epée'!$X$3=TRUE),IF(OR(J14&gt;=49,ISNUMBER(J14)=FALSE),0,VLOOKUP(J14,PointTable,K$3,TRUE)),0)</f>
        <v>840</v>
      </c>
      <c r="L14" s="21">
        <v>32</v>
      </c>
      <c r="M14" s="22">
        <f>IF(OR('Men''s Epée'!$A$3=1,'Men''s Epée'!$Y$3=TRUE),IF(OR(L14&gt;=49,ISNUMBER(L14)=FALSE),0,VLOOKUP(L14,PointTable,M$3,TRUE)),0)</f>
        <v>280</v>
      </c>
      <c r="N14" s="21">
        <v>17</v>
      </c>
      <c r="O14" s="22">
        <f>IF(OR('Men''s Epée'!$A$3=1,'Men''s Epée'!$Z$3=TRUE),IF(OR(N14&gt;=49,ISNUMBER(N14)=FALSE),0,VLOOKUP(N14,PointTable,O$3,TRUE)),0)</f>
        <v>350</v>
      </c>
      <c r="P14" s="21">
        <v>21</v>
      </c>
      <c r="Q14" s="22">
        <f>IF(OR('Men''s Epée'!$A$3=1,'Men''s Epée'!$AA$3=TRUE),IF(OR(P14&gt;=49,ISNUMBER(P14)=FALSE),0,VLOOKUP(P14,PointTable,Q$3,TRUE)),0)</f>
        <v>342</v>
      </c>
      <c r="R14" s="23"/>
      <c r="S14" s="23"/>
      <c r="T14" s="23"/>
      <c r="U14" s="24"/>
      <c r="W14" s="25">
        <f t="shared" si="2"/>
        <v>205</v>
      </c>
      <c r="X14" s="25">
        <f t="shared" si="3"/>
        <v>840</v>
      </c>
      <c r="Y14" s="25">
        <f t="shared" si="4"/>
        <v>280</v>
      </c>
      <c r="Z14" s="25">
        <f t="shared" si="5"/>
        <v>350</v>
      </c>
      <c r="AA14" s="25">
        <f t="shared" si="6"/>
        <v>342</v>
      </c>
      <c r="AB14" s="25">
        <f>IF(OR('Men''s Epée'!$A$3=1,R14&gt;0),ABS(R14),0)</f>
        <v>0</v>
      </c>
      <c r="AC14" s="25">
        <f>IF(OR('Men''s Epée'!$A$3=1,S14&gt;0),ABS(S14),0)</f>
        <v>0</v>
      </c>
      <c r="AD14" s="25">
        <f>IF(OR('Men''s Epée'!$A$3=1,T14&gt;0),ABS(T14),0)</f>
        <v>0</v>
      </c>
      <c r="AE14" s="25">
        <f>IF(OR('Men''s Epée'!$A$3=1,U14&gt;0),ABS(U14),0)</f>
        <v>0</v>
      </c>
      <c r="AG14" s="12">
        <f>IF('Men''s Epée'!$W$3=TRUE,I14,0)</f>
        <v>205</v>
      </c>
      <c r="AH14" s="12">
        <f>IF('Men''s Epée'!$X$3=TRUE,K14,0)</f>
        <v>840</v>
      </c>
      <c r="AI14" s="12">
        <f>IF('Men''s Epée'!$Y$3=TRUE,M14,0)</f>
        <v>280</v>
      </c>
      <c r="AJ14" s="12">
        <f>IF('Men''s Epée'!$Z$3=TRUE,O14,0)</f>
        <v>350</v>
      </c>
      <c r="AK14" s="12">
        <f>IF('Men''s Epée'!$AA$3=TRUE,Q14,0)</f>
        <v>342</v>
      </c>
      <c r="AL14" s="26">
        <f t="shared" si="7"/>
        <v>0</v>
      </c>
      <c r="AM14" s="26">
        <f t="shared" si="7"/>
        <v>0</v>
      </c>
      <c r="AN14" s="26">
        <f t="shared" si="7"/>
        <v>0</v>
      </c>
      <c r="AO14" s="26">
        <f t="shared" si="7"/>
        <v>0</v>
      </c>
      <c r="AP14" s="12">
        <f t="shared" si="8"/>
        <v>1532</v>
      </c>
    </row>
    <row r="15" spans="1:42" ht="13.5">
      <c r="A15" s="16" t="str">
        <f t="shared" si="0"/>
        <v>12</v>
      </c>
      <c r="B15" s="16" t="str">
        <f t="shared" si="1"/>
        <v>^</v>
      </c>
      <c r="C15" s="17" t="s">
        <v>133</v>
      </c>
      <c r="D15" s="18">
        <v>72</v>
      </c>
      <c r="E15" s="19">
        <f>ROUND(F15+IF('Men''s Epée'!$A$3=1,G15,0)+LARGE($W15:$AE15,1)+LARGE($W15:$AE15,2)+LARGE($W15:$AE15,3),0)</f>
        <v>1520</v>
      </c>
      <c r="F15" s="20"/>
      <c r="G15" s="21"/>
      <c r="H15" s="21">
        <v>28</v>
      </c>
      <c r="I15" s="22">
        <f>IF(OR('Men''s Epée'!$A$3=1,'Men''s Epée'!$W$3=TRUE),IF(OR(H15&gt;=49,ISNUMBER(H15)=FALSE),0,VLOOKUP(H15,PointTable,I$3,TRUE)),0)</f>
        <v>300</v>
      </c>
      <c r="J15" s="21">
        <v>16</v>
      </c>
      <c r="K15" s="22">
        <f>IF(OR('Men''s Epée'!$A$3=1,'Men''s Epée'!$X$3=TRUE),IF(OR(J15&gt;=49,ISNUMBER(J15)=FALSE),0,VLOOKUP(J15,PointTable,K$3,TRUE)),0)</f>
        <v>480</v>
      </c>
      <c r="L15" s="21">
        <v>6</v>
      </c>
      <c r="M15" s="22">
        <f>IF(OR('Men''s Epée'!$A$3=1,'Men''s Epée'!$Y$3=TRUE),IF(OR(L15&gt;=49,ISNUMBER(L15)=FALSE),0,VLOOKUP(L15,PointTable,M$3,TRUE)),0)</f>
        <v>735</v>
      </c>
      <c r="N15" s="21">
        <v>26</v>
      </c>
      <c r="O15" s="22">
        <f>IF(OR('Men''s Epée'!$A$3=1,'Men''s Epée'!$Z$3=TRUE),IF(OR(N15&gt;=49,ISNUMBER(N15)=FALSE),0,VLOOKUP(N15,PointTable,O$3,TRUE)),0)</f>
        <v>305</v>
      </c>
      <c r="P15" s="21" t="s">
        <v>11</v>
      </c>
      <c r="Q15" s="22">
        <f>IF(OR('Men''s Epée'!$A$3=1,'Men''s Epée'!$AA$3=TRUE),IF(OR(P15&gt;=49,ISNUMBER(P15)=FALSE),0,VLOOKUP(P15,PointTable,Q$3,TRUE)),0)</f>
        <v>0</v>
      </c>
      <c r="R15" s="23"/>
      <c r="S15" s="23"/>
      <c r="T15" s="23"/>
      <c r="U15" s="24"/>
      <c r="W15" s="25">
        <f t="shared" si="2"/>
        <v>300</v>
      </c>
      <c r="X15" s="25">
        <f t="shared" si="3"/>
        <v>480</v>
      </c>
      <c r="Y15" s="25">
        <f t="shared" si="4"/>
        <v>735</v>
      </c>
      <c r="Z15" s="25">
        <f t="shared" si="5"/>
        <v>305</v>
      </c>
      <c r="AA15" s="25">
        <f t="shared" si="6"/>
        <v>0</v>
      </c>
      <c r="AB15" s="25">
        <f>IF(OR('Men''s Epée'!$A$3=1,R15&gt;0),ABS(R15),0)</f>
        <v>0</v>
      </c>
      <c r="AC15" s="25">
        <f>IF(OR('Men''s Epée'!$A$3=1,S15&gt;0),ABS(S15),0)</f>
        <v>0</v>
      </c>
      <c r="AD15" s="25">
        <f>IF(OR('Men''s Epée'!$A$3=1,T15&gt;0),ABS(T15),0)</f>
        <v>0</v>
      </c>
      <c r="AE15" s="25">
        <f>IF(OR('Men''s Epée'!$A$3=1,U15&gt;0),ABS(U15),0)</f>
        <v>0</v>
      </c>
      <c r="AG15" s="12">
        <f>IF('Men''s Epée'!$W$3=TRUE,I15,0)</f>
        <v>300</v>
      </c>
      <c r="AH15" s="12">
        <f>IF('Men''s Epée'!$X$3=TRUE,K15,0)</f>
        <v>480</v>
      </c>
      <c r="AI15" s="12">
        <f>IF('Men''s Epée'!$Y$3=TRUE,M15,0)</f>
        <v>735</v>
      </c>
      <c r="AJ15" s="12">
        <f>IF('Men''s Epée'!$Z$3=TRUE,O15,0)</f>
        <v>305</v>
      </c>
      <c r="AK15" s="12">
        <f>IF('Men''s Epée'!$AA$3=TRUE,Q15,0)</f>
        <v>0</v>
      </c>
      <c r="AL15" s="26">
        <f t="shared" si="7"/>
        <v>0</v>
      </c>
      <c r="AM15" s="26">
        <f t="shared" si="7"/>
        <v>0</v>
      </c>
      <c r="AN15" s="26">
        <f t="shared" si="7"/>
        <v>0</v>
      </c>
      <c r="AO15" s="26">
        <f t="shared" si="7"/>
        <v>0</v>
      </c>
      <c r="AP15" s="12">
        <f t="shared" si="8"/>
        <v>1520</v>
      </c>
    </row>
    <row r="16" spans="1:42" ht="13.5">
      <c r="A16" s="16" t="str">
        <f t="shared" si="0"/>
        <v>13</v>
      </c>
      <c r="B16" s="16" t="str">
        <f t="shared" si="1"/>
        <v>#</v>
      </c>
      <c r="C16" s="17" t="s">
        <v>134</v>
      </c>
      <c r="D16" s="18">
        <v>82</v>
      </c>
      <c r="E16" s="19">
        <f>ROUND(F16+IF('Men''s Epée'!$A$3=1,G16,0)+LARGE($W16:$AE16,1)+LARGE($W16:$AE16,2)+LARGE($W16:$AE16,3),0)</f>
        <v>1515</v>
      </c>
      <c r="F16" s="20"/>
      <c r="G16" s="21"/>
      <c r="H16" s="21">
        <v>30.5</v>
      </c>
      <c r="I16" s="22">
        <f>IF(OR('Men''s Epée'!$A$3=1,'Men''s Epée'!$W$3=TRUE),IF(OR(H16&gt;=49,ISNUMBER(H16)=FALSE),0,VLOOKUP(H16,PointTable,I$3,TRUE)),0)</f>
        <v>287.5</v>
      </c>
      <c r="J16" s="21">
        <v>8</v>
      </c>
      <c r="K16" s="22">
        <f>IF(OR('Men''s Epée'!$A$3=1,'Men''s Epée'!$X$3=TRUE),IF(OR(J16&gt;=49,ISNUMBER(J16)=FALSE),0,VLOOKUP(J16,PointTable,K$3,TRUE)),0)</f>
        <v>695</v>
      </c>
      <c r="L16" s="21">
        <v>29</v>
      </c>
      <c r="M16" s="22">
        <f>IF(OR('Men''s Epée'!$A$3=1,'Men''s Epée'!$Y$3=TRUE),IF(OR(L16&gt;=49,ISNUMBER(L16)=FALSE),0,VLOOKUP(L16,PointTable,M$3,TRUE)),0)</f>
        <v>295</v>
      </c>
      <c r="N16" s="21">
        <v>11</v>
      </c>
      <c r="O16" s="22">
        <f>IF(OR('Men''s Epée'!$A$3=1,'Men''s Epée'!$Z$3=TRUE),IF(OR(N16&gt;=49,ISNUMBER(N16)=FALSE),0,VLOOKUP(N16,PointTable,O$3,TRUE)),0)</f>
        <v>525</v>
      </c>
      <c r="P16" s="21">
        <v>25</v>
      </c>
      <c r="Q16" s="22">
        <f>IF(OR('Men''s Epée'!$A$3=1,'Men''s Epée'!$AA$3=TRUE),IF(OR(P16&gt;=49,ISNUMBER(P16)=FALSE),0,VLOOKUP(P16,PointTable,Q$3,TRUE)),0)</f>
        <v>289</v>
      </c>
      <c r="R16" s="23"/>
      <c r="S16" s="23"/>
      <c r="T16" s="23"/>
      <c r="U16" s="24"/>
      <c r="W16" s="25">
        <f t="shared" si="2"/>
        <v>287.5</v>
      </c>
      <c r="X16" s="25">
        <f t="shared" si="3"/>
        <v>695</v>
      </c>
      <c r="Y16" s="25">
        <f t="shared" si="4"/>
        <v>295</v>
      </c>
      <c r="Z16" s="25">
        <f t="shared" si="5"/>
        <v>525</v>
      </c>
      <c r="AA16" s="25">
        <f t="shared" si="6"/>
        <v>289</v>
      </c>
      <c r="AB16" s="25">
        <f>IF(OR('Men''s Epée'!$A$3=1,R16&gt;0),ABS(R16),0)</f>
        <v>0</v>
      </c>
      <c r="AC16" s="25">
        <f>IF(OR('Men''s Epée'!$A$3=1,S16&gt;0),ABS(S16),0)</f>
        <v>0</v>
      </c>
      <c r="AD16" s="25">
        <f>IF(OR('Men''s Epée'!$A$3=1,T16&gt;0),ABS(T16),0)</f>
        <v>0</v>
      </c>
      <c r="AE16" s="25">
        <f>IF(OR('Men''s Epée'!$A$3=1,U16&gt;0),ABS(U16),0)</f>
        <v>0</v>
      </c>
      <c r="AG16" s="12">
        <f>IF('Men''s Epée'!$W$3=TRUE,I16,0)</f>
        <v>287.5</v>
      </c>
      <c r="AH16" s="12">
        <f>IF('Men''s Epée'!$X$3=TRUE,K16,0)</f>
        <v>695</v>
      </c>
      <c r="AI16" s="12">
        <f>IF('Men''s Epée'!$Y$3=TRUE,M16,0)</f>
        <v>295</v>
      </c>
      <c r="AJ16" s="12">
        <f>IF('Men''s Epée'!$Z$3=TRUE,O16,0)</f>
        <v>525</v>
      </c>
      <c r="AK16" s="12">
        <f>IF('Men''s Epée'!$AA$3=TRUE,Q16,0)</f>
        <v>289</v>
      </c>
      <c r="AL16" s="26">
        <f t="shared" si="7"/>
        <v>0</v>
      </c>
      <c r="AM16" s="26">
        <f t="shared" si="7"/>
        <v>0</v>
      </c>
      <c r="AN16" s="26">
        <f t="shared" si="7"/>
        <v>0</v>
      </c>
      <c r="AO16" s="26">
        <f t="shared" si="7"/>
        <v>0</v>
      </c>
      <c r="AP16" s="12">
        <f t="shared" si="8"/>
        <v>1515</v>
      </c>
    </row>
    <row r="17" spans="1:42" ht="13.5">
      <c r="A17" s="16" t="str">
        <f t="shared" si="0"/>
        <v>14</v>
      </c>
      <c r="B17" s="16" t="str">
        <f t="shared" si="1"/>
        <v>^</v>
      </c>
      <c r="C17" s="17" t="s">
        <v>125</v>
      </c>
      <c r="D17" s="18">
        <v>78</v>
      </c>
      <c r="E17" s="19">
        <f>ROUND(F17+IF('Men''s Epée'!$A$3=1,G17,0)+LARGE($W17:$AE17,1)+LARGE($W17:$AE17,2)+LARGE($W17:$AE17,3),0)</f>
        <v>1496</v>
      </c>
      <c r="F17" s="20"/>
      <c r="G17" s="21"/>
      <c r="H17" s="21">
        <v>12</v>
      </c>
      <c r="I17" s="22">
        <f>IF(OR('Men''s Epée'!$A$3=1,'Men''s Epée'!$W$3=TRUE),IF(OR(H17&gt;=49,ISNUMBER(H17)=FALSE),0,VLOOKUP(H17,PointTable,I$3,TRUE)),0)</f>
        <v>560</v>
      </c>
      <c r="J17" s="21" t="s">
        <v>11</v>
      </c>
      <c r="K17" s="22">
        <f>IF(OR('Men''s Epée'!$A$3=1,'Men''s Epée'!$X$3=TRUE),IF(OR(J17&gt;=49,ISNUMBER(J17)=FALSE),0,VLOOKUP(J17,PointTable,K$3,TRUE)),0)</f>
        <v>0</v>
      </c>
      <c r="L17" s="21">
        <v>19</v>
      </c>
      <c r="M17" s="22">
        <f>IF(OR('Men''s Epée'!$A$3=1,'Men''s Epée'!$Y$3=TRUE),IF(OR(L17&gt;=49,ISNUMBER(L17)=FALSE),0,VLOOKUP(L17,PointTable,M$3,TRUE)),0)</f>
        <v>405</v>
      </c>
      <c r="N17" s="21" t="s">
        <v>11</v>
      </c>
      <c r="O17" s="22">
        <f>IF(OR('Men''s Epée'!$A$3=1,'Men''s Epée'!$Z$3=TRUE),IF(OR(N17&gt;=49,ISNUMBER(N17)=FALSE),0,VLOOKUP(N17,PointTable,O$3,TRUE)),0)</f>
        <v>0</v>
      </c>
      <c r="P17" s="21">
        <v>11</v>
      </c>
      <c r="Q17" s="22">
        <f>IF(OR('Men''s Epée'!$A$3=1,'Men''s Epée'!$AA$3=TRUE),IF(OR(P17&gt;=49,ISNUMBER(P17)=FALSE),0,VLOOKUP(P17,PointTable,Q$3,TRUE)),0)</f>
        <v>531</v>
      </c>
      <c r="R17" s="23"/>
      <c r="S17" s="23"/>
      <c r="T17" s="23"/>
      <c r="U17" s="24"/>
      <c r="W17" s="25">
        <f t="shared" si="2"/>
        <v>560</v>
      </c>
      <c r="X17" s="25">
        <f t="shared" si="3"/>
        <v>0</v>
      </c>
      <c r="Y17" s="25">
        <f t="shared" si="4"/>
        <v>405</v>
      </c>
      <c r="Z17" s="25">
        <f t="shared" si="5"/>
        <v>0</v>
      </c>
      <c r="AA17" s="25">
        <f t="shared" si="6"/>
        <v>531</v>
      </c>
      <c r="AB17" s="25">
        <f>IF(OR('Men''s Epée'!$A$3=1,R17&gt;0),ABS(R17),0)</f>
        <v>0</v>
      </c>
      <c r="AC17" s="25">
        <f>IF(OR('Men''s Epée'!$A$3=1,S17&gt;0),ABS(S17),0)</f>
        <v>0</v>
      </c>
      <c r="AD17" s="25">
        <f>IF(OR('Men''s Epée'!$A$3=1,T17&gt;0),ABS(T17),0)</f>
        <v>0</v>
      </c>
      <c r="AE17" s="25">
        <f>IF(OR('Men''s Epée'!$A$3=1,U17&gt;0),ABS(U17),0)</f>
        <v>0</v>
      </c>
      <c r="AG17" s="12">
        <f>IF('Men''s Epée'!$W$3=TRUE,I17,0)</f>
        <v>560</v>
      </c>
      <c r="AH17" s="12">
        <f>IF('Men''s Epée'!$X$3=TRUE,K17,0)</f>
        <v>0</v>
      </c>
      <c r="AI17" s="12">
        <f>IF('Men''s Epée'!$Y$3=TRUE,M17,0)</f>
        <v>405</v>
      </c>
      <c r="AJ17" s="12">
        <f>IF('Men''s Epée'!$Z$3=TRUE,O17,0)</f>
        <v>0</v>
      </c>
      <c r="AK17" s="12">
        <f>IF('Men''s Epée'!$AA$3=TRUE,Q17,0)</f>
        <v>531</v>
      </c>
      <c r="AL17" s="26">
        <f t="shared" si="7"/>
        <v>0</v>
      </c>
      <c r="AM17" s="26">
        <f t="shared" si="7"/>
        <v>0</v>
      </c>
      <c r="AN17" s="26">
        <f t="shared" si="7"/>
        <v>0</v>
      </c>
      <c r="AO17" s="26">
        <f t="shared" si="7"/>
        <v>0</v>
      </c>
      <c r="AP17" s="12">
        <f t="shared" si="8"/>
        <v>1496</v>
      </c>
    </row>
    <row r="18" spans="1:42" ht="13.5">
      <c r="A18" s="16" t="str">
        <f t="shared" si="0"/>
        <v>15</v>
      </c>
      <c r="B18" s="16">
        <f t="shared" si="1"/>
      </c>
      <c r="C18" s="17" t="s">
        <v>137</v>
      </c>
      <c r="D18" s="18">
        <v>57</v>
      </c>
      <c r="E18" s="19">
        <f>ROUND(F18+IF('Men''s Epée'!$A$3=1,G18,0)+LARGE($W18:$AE18,1)+LARGE($W18:$AE18,2)+LARGE($W18:$AE18,3),0)</f>
        <v>1489</v>
      </c>
      <c r="F18" s="20"/>
      <c r="G18" s="21"/>
      <c r="H18" s="21">
        <v>21</v>
      </c>
      <c r="I18" s="22">
        <f>IF(OR('Men''s Epée'!$A$3=1,'Men''s Epée'!$W$3=TRUE),IF(OR(H18&gt;=49,ISNUMBER(H18)=FALSE),0,VLOOKUP(H18,PointTable,I$3,TRUE)),0)</f>
        <v>395</v>
      </c>
      <c r="J18" s="21">
        <v>32.5</v>
      </c>
      <c r="K18" s="22">
        <f>IF(OR('Men''s Epée'!$A$3=1,'Men''s Epée'!$X$3=TRUE),IF(OR(J18&gt;=49,ISNUMBER(J18)=FALSE),0,VLOOKUP(J18,PointTable,K$3,TRUE)),0)</f>
        <v>277.5</v>
      </c>
      <c r="L18" s="21">
        <v>11</v>
      </c>
      <c r="M18" s="22">
        <f>IF(OR('Men''s Epée'!$A$3=1,'Men''s Epée'!$Y$3=TRUE),IF(OR(L18&gt;=49,ISNUMBER(L18)=FALSE),0,VLOOKUP(L18,PointTable,M$3,TRUE)),0)</f>
        <v>590</v>
      </c>
      <c r="N18" s="21" t="s">
        <v>11</v>
      </c>
      <c r="O18" s="22">
        <f>IF(OR('Men''s Epée'!$A$3=1,'Men''s Epée'!$Z$3=TRUE),IF(OR(N18&gt;=49,ISNUMBER(N18)=FALSE),0,VLOOKUP(N18,PointTable,O$3,TRUE)),0)</f>
        <v>0</v>
      </c>
      <c r="P18" s="21">
        <v>14</v>
      </c>
      <c r="Q18" s="22">
        <f>IF(OR('Men''s Epée'!$A$3=1,'Men''s Epée'!$AA$3=TRUE),IF(OR(P18&gt;=49,ISNUMBER(P18)=FALSE),0,VLOOKUP(P18,PointTable,Q$3,TRUE)),0)</f>
        <v>504</v>
      </c>
      <c r="R18" s="23"/>
      <c r="S18" s="23"/>
      <c r="T18" s="23"/>
      <c r="U18" s="24"/>
      <c r="W18" s="25">
        <f t="shared" si="2"/>
        <v>395</v>
      </c>
      <c r="X18" s="25">
        <f t="shared" si="3"/>
        <v>277.5</v>
      </c>
      <c r="Y18" s="25">
        <f t="shared" si="4"/>
        <v>590</v>
      </c>
      <c r="Z18" s="25">
        <f t="shared" si="5"/>
        <v>0</v>
      </c>
      <c r="AA18" s="25">
        <f t="shared" si="6"/>
        <v>504</v>
      </c>
      <c r="AB18" s="25">
        <f>IF(OR('Men''s Epée'!$A$3=1,R18&gt;0),ABS(R18),0)</f>
        <v>0</v>
      </c>
      <c r="AC18" s="25">
        <f>IF(OR('Men''s Epée'!$A$3=1,S18&gt;0),ABS(S18),0)</f>
        <v>0</v>
      </c>
      <c r="AD18" s="25">
        <f>IF(OR('Men''s Epée'!$A$3=1,T18&gt;0),ABS(T18),0)</f>
        <v>0</v>
      </c>
      <c r="AE18" s="25">
        <f>IF(OR('Men''s Epée'!$A$3=1,U18&gt;0),ABS(U18),0)</f>
        <v>0</v>
      </c>
      <c r="AG18" s="12">
        <f>IF('Men''s Epée'!$W$3=TRUE,I18,0)</f>
        <v>395</v>
      </c>
      <c r="AH18" s="12">
        <f>IF('Men''s Epée'!$X$3=TRUE,K18,0)</f>
        <v>277.5</v>
      </c>
      <c r="AI18" s="12">
        <f>IF('Men''s Epée'!$Y$3=TRUE,M18,0)</f>
        <v>590</v>
      </c>
      <c r="AJ18" s="12">
        <f>IF('Men''s Epée'!$Z$3=TRUE,O18,0)</f>
        <v>0</v>
      </c>
      <c r="AK18" s="12">
        <f>IF('Men''s Epée'!$AA$3=TRUE,Q18,0)</f>
        <v>504</v>
      </c>
      <c r="AL18" s="26">
        <f t="shared" si="7"/>
        <v>0</v>
      </c>
      <c r="AM18" s="26">
        <f t="shared" si="7"/>
        <v>0</v>
      </c>
      <c r="AN18" s="26">
        <f t="shared" si="7"/>
        <v>0</v>
      </c>
      <c r="AO18" s="26">
        <f t="shared" si="7"/>
        <v>0</v>
      </c>
      <c r="AP18" s="12">
        <f t="shared" si="8"/>
        <v>1489</v>
      </c>
    </row>
    <row r="19" spans="1:42" ht="13.5">
      <c r="A19" s="16" t="str">
        <f t="shared" si="0"/>
        <v>16</v>
      </c>
      <c r="B19" s="16">
        <f t="shared" si="1"/>
      </c>
      <c r="C19" s="17" t="s">
        <v>128</v>
      </c>
      <c r="D19" s="18">
        <v>55</v>
      </c>
      <c r="E19" s="19">
        <f>ROUND(F19+IF('Men''s Epée'!$A$3=1,G19,0)+LARGE($W19:$AE19,1)+LARGE($W19:$AE19,2)+LARGE($W19:$AE19,3),0)</f>
        <v>1450</v>
      </c>
      <c r="F19" s="20"/>
      <c r="G19" s="21"/>
      <c r="H19" s="21">
        <v>20</v>
      </c>
      <c r="I19" s="22">
        <f>IF(OR('Men''s Epée'!$A$3=1,'Men''s Epée'!$W$3=TRUE),IF(OR(H19&gt;=49,ISNUMBER(H19)=FALSE),0,VLOOKUP(H19,PointTable,I$3,TRUE)),0)</f>
        <v>400</v>
      </c>
      <c r="J19" s="21">
        <v>13</v>
      </c>
      <c r="K19" s="22">
        <f>IF(OR('Men''s Epée'!$A$3=1,'Men''s Epée'!$X$3=TRUE),IF(OR(J19&gt;=49,ISNUMBER(J19)=FALSE),0,VLOOKUP(J19,PointTable,K$3,TRUE)),0)</f>
        <v>525</v>
      </c>
      <c r="L19" s="21">
        <v>13</v>
      </c>
      <c r="M19" s="22">
        <f>IF(OR('Men''s Epée'!$A$3=1,'Men''s Epée'!$Y$3=TRUE),IF(OR(L19&gt;=49,ISNUMBER(L19)=FALSE),0,VLOOKUP(L19,PointTable,M$3,TRUE)),0)</f>
        <v>525</v>
      </c>
      <c r="N19" s="21" t="s">
        <v>11</v>
      </c>
      <c r="O19" s="22">
        <f>IF(OR('Men''s Epée'!$A$3=1,'Men''s Epée'!$Z$3=TRUE),IF(OR(N19&gt;=49,ISNUMBER(N19)=FALSE),0,VLOOKUP(N19,PointTable,O$3,TRUE)),0)</f>
        <v>0</v>
      </c>
      <c r="P19" s="21" t="s">
        <v>11</v>
      </c>
      <c r="Q19" s="22">
        <f>IF(OR('Men''s Epée'!$A$3=1,'Men''s Epée'!$AA$3=TRUE),IF(OR(P19&gt;=49,ISNUMBER(P19)=FALSE),0,VLOOKUP(P19,PointTable,Q$3,TRUE)),0)</f>
        <v>0</v>
      </c>
      <c r="R19" s="23"/>
      <c r="S19" s="23"/>
      <c r="T19" s="23"/>
      <c r="U19" s="24"/>
      <c r="W19" s="25">
        <f t="shared" si="2"/>
        <v>400</v>
      </c>
      <c r="X19" s="25">
        <f t="shared" si="3"/>
        <v>525</v>
      </c>
      <c r="Y19" s="25">
        <f t="shared" si="4"/>
        <v>525</v>
      </c>
      <c r="Z19" s="25">
        <f t="shared" si="5"/>
        <v>0</v>
      </c>
      <c r="AA19" s="25">
        <f t="shared" si="6"/>
        <v>0</v>
      </c>
      <c r="AB19" s="25">
        <f>IF(OR('Men''s Epée'!$A$3=1,R19&gt;0),ABS(R19),0)</f>
        <v>0</v>
      </c>
      <c r="AC19" s="25">
        <f>IF(OR('Men''s Epée'!$A$3=1,S19&gt;0),ABS(S19),0)</f>
        <v>0</v>
      </c>
      <c r="AD19" s="25">
        <f>IF(OR('Men''s Epée'!$A$3=1,T19&gt;0),ABS(T19),0)</f>
        <v>0</v>
      </c>
      <c r="AE19" s="25">
        <f>IF(OR('Men''s Epée'!$A$3=1,U19&gt;0),ABS(U19),0)</f>
        <v>0</v>
      </c>
      <c r="AG19" s="12">
        <f>IF('Men''s Epée'!$W$3=TRUE,I19,0)</f>
        <v>400</v>
      </c>
      <c r="AH19" s="12">
        <f>IF('Men''s Epée'!$X$3=TRUE,K19,0)</f>
        <v>525</v>
      </c>
      <c r="AI19" s="12">
        <f>IF('Men''s Epée'!$Y$3=TRUE,M19,0)</f>
        <v>525</v>
      </c>
      <c r="AJ19" s="12">
        <f>IF('Men''s Epée'!$Z$3=TRUE,O19,0)</f>
        <v>0</v>
      </c>
      <c r="AK19" s="12">
        <f>IF('Men''s Epée'!$AA$3=TRUE,Q19,0)</f>
        <v>0</v>
      </c>
      <c r="AL19" s="26">
        <f t="shared" si="7"/>
        <v>0</v>
      </c>
      <c r="AM19" s="26">
        <f t="shared" si="7"/>
        <v>0</v>
      </c>
      <c r="AN19" s="26">
        <f t="shared" si="7"/>
        <v>0</v>
      </c>
      <c r="AO19" s="26">
        <f t="shared" si="7"/>
        <v>0</v>
      </c>
      <c r="AP19" s="12">
        <f t="shared" si="8"/>
        <v>1450</v>
      </c>
    </row>
    <row r="20" spans="1:42" ht="13.5">
      <c r="A20" s="16" t="str">
        <f t="shared" si="0"/>
        <v>17</v>
      </c>
      <c r="B20" s="16" t="str">
        <f t="shared" si="1"/>
        <v># ^</v>
      </c>
      <c r="C20" s="17" t="s">
        <v>122</v>
      </c>
      <c r="D20" s="18">
        <v>80</v>
      </c>
      <c r="E20" s="19">
        <f>ROUND(F20+IF('Men''s Epée'!$A$3=1,G20,0)+LARGE($W20:$AE20,1)+LARGE($W20:$AE20,2)+LARGE($W20:$AE20,3),0)</f>
        <v>1420</v>
      </c>
      <c r="F20" s="20"/>
      <c r="G20" s="21"/>
      <c r="H20" s="21">
        <v>17</v>
      </c>
      <c r="I20" s="22">
        <f>IF(OR('Men''s Epée'!$A$3=1,'Men''s Epée'!$W$3=TRUE),IF(OR(H20&gt;=49,ISNUMBER(H20)=FALSE),0,VLOOKUP(H20,PointTable,I$3,TRUE)),0)</f>
        <v>415</v>
      </c>
      <c r="J20" s="21">
        <v>26</v>
      </c>
      <c r="K20" s="22">
        <f>IF(OR('Men''s Epée'!$A$3=1,'Men''s Epée'!$X$3=TRUE),IF(OR(J20&gt;=49,ISNUMBER(J20)=FALSE),0,VLOOKUP(J20,PointTable,K$3,TRUE)),0)</f>
        <v>310</v>
      </c>
      <c r="L20" s="21">
        <v>8</v>
      </c>
      <c r="M20" s="22">
        <f>IF(OR('Men''s Epée'!$A$3=1,'Men''s Epée'!$Y$3=TRUE),IF(OR(L20&gt;=49,ISNUMBER(L20)=FALSE),0,VLOOKUP(L20,PointTable,M$3,TRUE)),0)</f>
        <v>695</v>
      </c>
      <c r="N20" s="21" t="s">
        <v>11</v>
      </c>
      <c r="O20" s="22">
        <f>IF(OR('Men''s Epée'!$A$3=1,'Men''s Epée'!$Z$3=TRUE),IF(OR(N20&gt;=49,ISNUMBER(N20)=FALSE),0,VLOOKUP(N20,PointTable,O$3,TRUE)),0)</f>
        <v>0</v>
      </c>
      <c r="P20" s="21" t="s">
        <v>11</v>
      </c>
      <c r="Q20" s="22">
        <f>IF(OR('Men''s Epée'!$A$3=1,'Men''s Epée'!$AA$3=TRUE),IF(OR(P20&gt;=49,ISNUMBER(P20)=FALSE),0,VLOOKUP(P20,PointTable,Q$3,TRUE)),0)</f>
        <v>0</v>
      </c>
      <c r="R20" s="23"/>
      <c r="S20" s="23"/>
      <c r="T20" s="23"/>
      <c r="U20" s="24"/>
      <c r="W20" s="25">
        <f t="shared" si="2"/>
        <v>415</v>
      </c>
      <c r="X20" s="25">
        <f t="shared" si="3"/>
        <v>310</v>
      </c>
      <c r="Y20" s="25">
        <f t="shared" si="4"/>
        <v>695</v>
      </c>
      <c r="Z20" s="25">
        <f t="shared" si="5"/>
        <v>0</v>
      </c>
      <c r="AA20" s="25">
        <f t="shared" si="6"/>
        <v>0</v>
      </c>
      <c r="AB20" s="25">
        <f>IF(OR('Men''s Epée'!$A$3=1,R20&gt;0),ABS(R20),0)</f>
        <v>0</v>
      </c>
      <c r="AC20" s="25">
        <f>IF(OR('Men''s Epée'!$A$3=1,S20&gt;0),ABS(S20),0)</f>
        <v>0</v>
      </c>
      <c r="AD20" s="25">
        <f>IF(OR('Men''s Epée'!$A$3=1,T20&gt;0),ABS(T20),0)</f>
        <v>0</v>
      </c>
      <c r="AE20" s="25">
        <f>IF(OR('Men''s Epée'!$A$3=1,U20&gt;0),ABS(U20),0)</f>
        <v>0</v>
      </c>
      <c r="AG20" s="12">
        <f>IF('Men''s Epée'!$W$3=TRUE,I20,0)</f>
        <v>415</v>
      </c>
      <c r="AH20" s="12">
        <f>IF('Men''s Epée'!$X$3=TRUE,K20,0)</f>
        <v>310</v>
      </c>
      <c r="AI20" s="12">
        <f>IF('Men''s Epée'!$Y$3=TRUE,M20,0)</f>
        <v>695</v>
      </c>
      <c r="AJ20" s="12">
        <f>IF('Men''s Epée'!$Z$3=TRUE,O20,0)</f>
        <v>0</v>
      </c>
      <c r="AK20" s="12">
        <f>IF('Men''s Epée'!$AA$3=TRUE,Q20,0)</f>
        <v>0</v>
      </c>
      <c r="AL20" s="26">
        <f t="shared" si="7"/>
        <v>0</v>
      </c>
      <c r="AM20" s="26">
        <f t="shared" si="7"/>
        <v>0</v>
      </c>
      <c r="AN20" s="26">
        <f t="shared" si="7"/>
        <v>0</v>
      </c>
      <c r="AO20" s="26">
        <f t="shared" si="7"/>
        <v>0</v>
      </c>
      <c r="AP20" s="12">
        <f t="shared" si="8"/>
        <v>1420</v>
      </c>
    </row>
    <row r="21" spans="1:42" ht="13.5">
      <c r="A21" s="16" t="str">
        <f t="shared" si="0"/>
        <v>18</v>
      </c>
      <c r="B21" s="16" t="str">
        <f t="shared" si="1"/>
        <v># ^</v>
      </c>
      <c r="C21" s="17" t="s">
        <v>154</v>
      </c>
      <c r="D21" s="18">
        <v>80</v>
      </c>
      <c r="E21" s="19">
        <f>ROUND(F21+IF('Men''s Epée'!$A$3=1,G21,0)+LARGE($W21:$AE21,1)+LARGE($W21:$AE21,2)+LARGE($W21:$AE21,3),0)</f>
        <v>1362</v>
      </c>
      <c r="F21" s="20"/>
      <c r="G21" s="21"/>
      <c r="H21" s="21">
        <v>32</v>
      </c>
      <c r="I21" s="22">
        <f>IF(OR('Men''s Epée'!$A$3=1,'Men''s Epée'!$W$3=TRUE),IF(OR(H21&gt;=49,ISNUMBER(H21)=FALSE),0,VLOOKUP(H21,PointTable,I$3,TRUE)),0)</f>
        <v>280</v>
      </c>
      <c r="J21" s="21" t="s">
        <v>11</v>
      </c>
      <c r="K21" s="22">
        <f>IF(OR('Men''s Epée'!$A$3=1,'Men''s Epée'!$X$3=TRUE),IF(OR(J21&gt;=49,ISNUMBER(J21)=FALSE),0,VLOOKUP(J21,PointTable,K$3,TRUE)),0)</f>
        <v>0</v>
      </c>
      <c r="L21" s="21">
        <v>12</v>
      </c>
      <c r="M21" s="22">
        <f>IF(OR('Men''s Epée'!$A$3=1,'Men''s Epée'!$Y$3=TRUE),IF(OR(L21&gt;=49,ISNUMBER(L21)=FALSE),0,VLOOKUP(L21,PointTable,M$3,TRUE)),0)</f>
        <v>575</v>
      </c>
      <c r="N21" s="21">
        <v>30</v>
      </c>
      <c r="O21" s="22">
        <f>IF(OR('Men''s Epée'!$A$3=1,'Men''s Epée'!$Z$3=TRUE),IF(OR(N21&gt;=49,ISNUMBER(N21)=FALSE),0,VLOOKUP(N21,PointTable,O$3,TRUE)),0)</f>
        <v>285</v>
      </c>
      <c r="P21" s="21">
        <v>15</v>
      </c>
      <c r="Q21" s="22">
        <f>IF(OR('Men''s Epée'!$A$3=1,'Men''s Epée'!$AA$3=TRUE),IF(OR(P21&gt;=49,ISNUMBER(P21)=FALSE),0,VLOOKUP(P21,PointTable,Q$3,TRUE)),0)</f>
        <v>502</v>
      </c>
      <c r="R21" s="23"/>
      <c r="S21" s="23"/>
      <c r="T21" s="23"/>
      <c r="U21" s="24"/>
      <c r="W21" s="25">
        <f t="shared" si="2"/>
        <v>280</v>
      </c>
      <c r="X21" s="25">
        <f t="shared" si="3"/>
        <v>0</v>
      </c>
      <c r="Y21" s="25">
        <f t="shared" si="4"/>
        <v>575</v>
      </c>
      <c r="Z21" s="25">
        <f t="shared" si="5"/>
        <v>285</v>
      </c>
      <c r="AA21" s="25">
        <f t="shared" si="6"/>
        <v>502</v>
      </c>
      <c r="AB21" s="25">
        <f>IF(OR('Men''s Epée'!$A$3=1,R21&gt;0),ABS(R21),0)</f>
        <v>0</v>
      </c>
      <c r="AC21" s="25">
        <f>IF(OR('Men''s Epée'!$A$3=1,S21&gt;0),ABS(S21),0)</f>
        <v>0</v>
      </c>
      <c r="AD21" s="25">
        <f>IF(OR('Men''s Epée'!$A$3=1,T21&gt;0),ABS(T21),0)</f>
        <v>0</v>
      </c>
      <c r="AE21" s="25">
        <f>IF(OR('Men''s Epée'!$A$3=1,U21&gt;0),ABS(U21),0)</f>
        <v>0</v>
      </c>
      <c r="AG21" s="12">
        <f>IF('Men''s Epée'!$W$3=TRUE,I21,0)</f>
        <v>280</v>
      </c>
      <c r="AH21" s="12">
        <f>IF('Men''s Epée'!$X$3=TRUE,K21,0)</f>
        <v>0</v>
      </c>
      <c r="AI21" s="12">
        <f>IF('Men''s Epée'!$Y$3=TRUE,M21,0)</f>
        <v>575</v>
      </c>
      <c r="AJ21" s="12">
        <f>IF('Men''s Epée'!$Z$3=TRUE,O21,0)</f>
        <v>285</v>
      </c>
      <c r="AK21" s="12">
        <f>IF('Men''s Epée'!$AA$3=TRUE,Q21,0)</f>
        <v>502</v>
      </c>
      <c r="AL21" s="26">
        <f t="shared" si="7"/>
        <v>0</v>
      </c>
      <c r="AM21" s="26">
        <f t="shared" si="7"/>
        <v>0</v>
      </c>
      <c r="AN21" s="26">
        <f t="shared" si="7"/>
        <v>0</v>
      </c>
      <c r="AO21" s="26">
        <f t="shared" si="7"/>
        <v>0</v>
      </c>
      <c r="AP21" s="12">
        <f t="shared" si="8"/>
        <v>1362</v>
      </c>
    </row>
    <row r="22" spans="1:42" ht="13.5">
      <c r="A22" s="16" t="str">
        <f t="shared" si="0"/>
        <v>19</v>
      </c>
      <c r="B22" s="16" t="str">
        <f t="shared" si="1"/>
        <v>^</v>
      </c>
      <c r="C22" s="17" t="s">
        <v>126</v>
      </c>
      <c r="D22" s="18">
        <v>74</v>
      </c>
      <c r="E22" s="19">
        <f>ROUND(F22+IF('Men''s Epée'!$A$3=1,G22,0)+LARGE($W22:$AE22,1)+LARGE($W22:$AE22,2)+LARGE($W22:$AE22,3),0)</f>
        <v>1360</v>
      </c>
      <c r="F22" s="20"/>
      <c r="G22" s="21"/>
      <c r="H22" s="21">
        <v>13</v>
      </c>
      <c r="I22" s="22">
        <f>IF(OR('Men''s Epée'!$A$3=1,'Men''s Epée'!$W$3=TRUE),IF(OR(H22&gt;=49,ISNUMBER(H22)=FALSE),0,VLOOKUP(H22,PointTable,I$3,TRUE)),0)</f>
        <v>540</v>
      </c>
      <c r="J22" s="21">
        <v>18</v>
      </c>
      <c r="K22" s="22">
        <f>IF(OR('Men''s Epée'!$A$3=1,'Men''s Epée'!$X$3=TRUE),IF(OR(J22&gt;=49,ISNUMBER(J22)=FALSE),0,VLOOKUP(J22,PointTable,K$3,TRUE)),0)</f>
        <v>410</v>
      </c>
      <c r="L22" s="21">
        <v>18</v>
      </c>
      <c r="M22" s="22">
        <f>IF(OR('Men''s Epée'!$A$3=1,'Men''s Epée'!$Y$3=TRUE),IF(OR(L22&gt;=49,ISNUMBER(L22)=FALSE),0,VLOOKUP(L22,PointTable,M$3,TRUE)),0)</f>
        <v>410</v>
      </c>
      <c r="N22" s="21" t="s">
        <v>11</v>
      </c>
      <c r="O22" s="22">
        <f>IF(OR('Men''s Epée'!$A$3=1,'Men''s Epée'!$Z$3=TRUE),IF(OR(N22&gt;=49,ISNUMBER(N22)=FALSE),0,VLOOKUP(N22,PointTable,O$3,TRUE)),0)</f>
        <v>0</v>
      </c>
      <c r="P22" s="21">
        <v>17</v>
      </c>
      <c r="Q22" s="22">
        <f>IF(OR('Men''s Epée'!$A$3=1,'Men''s Epée'!$AA$3=TRUE),IF(OR(P22&gt;=49,ISNUMBER(P22)=FALSE),0,VLOOKUP(P22,PointTable,Q$3,TRUE)),0)</f>
        <v>350</v>
      </c>
      <c r="R22" s="23"/>
      <c r="S22" s="23"/>
      <c r="T22" s="23"/>
      <c r="U22" s="24"/>
      <c r="W22" s="25">
        <f t="shared" si="2"/>
        <v>540</v>
      </c>
      <c r="X22" s="25">
        <f t="shared" si="3"/>
        <v>410</v>
      </c>
      <c r="Y22" s="25">
        <f t="shared" si="4"/>
        <v>410</v>
      </c>
      <c r="Z22" s="25">
        <f t="shared" si="5"/>
        <v>0</v>
      </c>
      <c r="AA22" s="25">
        <f t="shared" si="6"/>
        <v>350</v>
      </c>
      <c r="AB22" s="25">
        <f>IF(OR('Men''s Epée'!$A$3=1,R22&gt;0),ABS(R22),0)</f>
        <v>0</v>
      </c>
      <c r="AC22" s="25">
        <f>IF(OR('Men''s Epée'!$A$3=1,S22&gt;0),ABS(S22),0)</f>
        <v>0</v>
      </c>
      <c r="AD22" s="25">
        <f>IF(OR('Men''s Epée'!$A$3=1,T22&gt;0),ABS(T22),0)</f>
        <v>0</v>
      </c>
      <c r="AE22" s="25">
        <f>IF(OR('Men''s Epée'!$A$3=1,U22&gt;0),ABS(U22),0)</f>
        <v>0</v>
      </c>
      <c r="AG22" s="12">
        <f>IF('Men''s Epée'!$W$3=TRUE,I22,0)</f>
        <v>540</v>
      </c>
      <c r="AH22" s="12">
        <f>IF('Men''s Epée'!$X$3=TRUE,K22,0)</f>
        <v>410</v>
      </c>
      <c r="AI22" s="12">
        <f>IF('Men''s Epée'!$Y$3=TRUE,M22,0)</f>
        <v>410</v>
      </c>
      <c r="AJ22" s="12">
        <f>IF('Men''s Epée'!$Z$3=TRUE,O22,0)</f>
        <v>0</v>
      </c>
      <c r="AK22" s="12">
        <f>IF('Men''s Epée'!$AA$3=TRUE,Q22,0)</f>
        <v>350</v>
      </c>
      <c r="AL22" s="26">
        <f t="shared" si="7"/>
        <v>0</v>
      </c>
      <c r="AM22" s="26">
        <f t="shared" si="7"/>
        <v>0</v>
      </c>
      <c r="AN22" s="26">
        <f t="shared" si="7"/>
        <v>0</v>
      </c>
      <c r="AO22" s="26">
        <f t="shared" si="7"/>
        <v>0</v>
      </c>
      <c r="AP22" s="12">
        <f t="shared" si="8"/>
        <v>1360</v>
      </c>
    </row>
    <row r="23" spans="1:42" ht="13.5">
      <c r="A23" s="16" t="str">
        <f t="shared" si="0"/>
        <v>20</v>
      </c>
      <c r="B23" s="16" t="str">
        <f t="shared" si="1"/>
        <v>^</v>
      </c>
      <c r="C23" s="17" t="s">
        <v>442</v>
      </c>
      <c r="D23" s="18">
        <v>78</v>
      </c>
      <c r="E23" s="19">
        <f>ROUND(F23+IF('Men''s Epée'!$A$3=1,G23,0)+LARGE($W23:$AE23,1)+LARGE($W23:$AE23,2)+LARGE($W23:$AE23,3),0)</f>
        <v>1341</v>
      </c>
      <c r="F23" s="20"/>
      <c r="G23" s="21"/>
      <c r="H23" s="21">
        <v>25</v>
      </c>
      <c r="I23" s="22">
        <f>IF(OR('Men''s Epée'!$A$3=1,'Men''s Epée'!$W$3=TRUE),IF(OR(H23&gt;=49,ISNUMBER(H23)=FALSE),0,VLOOKUP(H23,PointTable,I$3,TRUE)),0)</f>
        <v>315</v>
      </c>
      <c r="J23" s="21" t="s">
        <v>11</v>
      </c>
      <c r="K23" s="22">
        <f>IF(OR('Men''s Epée'!$A$3=1,'Men''s Epée'!$X$3=TRUE),IF(OR(J23&gt;=49,ISNUMBER(J23)=FALSE),0,VLOOKUP(J23,PointTable,K$3,TRUE)),0)</f>
        <v>0</v>
      </c>
      <c r="L23" s="21">
        <v>15</v>
      </c>
      <c r="M23" s="22">
        <f>IF(OR('Men''s Epée'!$A$3=1,'Men''s Epée'!$Y$3=TRUE),IF(OR(L23&gt;=49,ISNUMBER(L23)=FALSE),0,VLOOKUP(L23,PointTable,M$3,TRUE)),0)</f>
        <v>495</v>
      </c>
      <c r="N23" s="21">
        <v>19</v>
      </c>
      <c r="O23" s="22">
        <f>IF(OR('Men''s Epée'!$A$3=1,'Men''s Epée'!$Z$3=TRUE),IF(OR(N23&gt;=49,ISNUMBER(N23)=FALSE),0,VLOOKUP(N23,PointTable,O$3,TRUE)),0)</f>
        <v>340</v>
      </c>
      <c r="P23" s="21">
        <v>13</v>
      </c>
      <c r="Q23" s="22">
        <f>IF(OR('Men''s Epée'!$A$3=1,'Men''s Epée'!$AA$3=TRUE),IF(OR(P23&gt;=49,ISNUMBER(P23)=FALSE),0,VLOOKUP(P23,PointTable,Q$3,TRUE)),0)</f>
        <v>506</v>
      </c>
      <c r="R23" s="23"/>
      <c r="S23" s="23"/>
      <c r="T23" s="23"/>
      <c r="U23" s="24"/>
      <c r="W23" s="25">
        <f t="shared" si="2"/>
        <v>315</v>
      </c>
      <c r="X23" s="25">
        <f t="shared" si="3"/>
        <v>0</v>
      </c>
      <c r="Y23" s="25">
        <f t="shared" si="4"/>
        <v>495</v>
      </c>
      <c r="Z23" s="25">
        <f t="shared" si="5"/>
        <v>340</v>
      </c>
      <c r="AA23" s="25">
        <f t="shared" si="6"/>
        <v>506</v>
      </c>
      <c r="AB23" s="25">
        <f>IF(OR('Men''s Epée'!$A$3=1,R23&gt;0),ABS(R23),0)</f>
        <v>0</v>
      </c>
      <c r="AC23" s="25">
        <f>IF(OR('Men''s Epée'!$A$3=1,S23&gt;0),ABS(S23),0)</f>
        <v>0</v>
      </c>
      <c r="AD23" s="25">
        <f>IF(OR('Men''s Epée'!$A$3=1,T23&gt;0),ABS(T23),0)</f>
        <v>0</v>
      </c>
      <c r="AE23" s="25">
        <f>IF(OR('Men''s Epée'!$A$3=1,U23&gt;0),ABS(U23),0)</f>
        <v>0</v>
      </c>
      <c r="AG23" s="12">
        <f>IF('Men''s Epée'!$W$3=TRUE,I23,0)</f>
        <v>315</v>
      </c>
      <c r="AH23" s="12">
        <f>IF('Men''s Epée'!$X$3=TRUE,K23,0)</f>
        <v>0</v>
      </c>
      <c r="AI23" s="12">
        <f>IF('Men''s Epée'!$Y$3=TRUE,M23,0)</f>
        <v>495</v>
      </c>
      <c r="AJ23" s="12">
        <f>IF('Men''s Epée'!$Z$3=TRUE,O23,0)</f>
        <v>340</v>
      </c>
      <c r="AK23" s="12">
        <f>IF('Men''s Epée'!$AA$3=TRUE,Q23,0)</f>
        <v>506</v>
      </c>
      <c r="AL23" s="26">
        <f t="shared" si="7"/>
        <v>0</v>
      </c>
      <c r="AM23" s="26">
        <f t="shared" si="7"/>
        <v>0</v>
      </c>
      <c r="AN23" s="26">
        <f t="shared" si="7"/>
        <v>0</v>
      </c>
      <c r="AO23" s="26">
        <f t="shared" si="7"/>
        <v>0</v>
      </c>
      <c r="AP23" s="12">
        <f t="shared" si="8"/>
        <v>1341</v>
      </c>
    </row>
    <row r="24" spans="1:42" ht="13.5">
      <c r="A24" s="16" t="str">
        <f t="shared" si="0"/>
        <v>21T</v>
      </c>
      <c r="B24" s="16" t="str">
        <f t="shared" si="1"/>
        <v># ^</v>
      </c>
      <c r="C24" s="17" t="s">
        <v>145</v>
      </c>
      <c r="D24" s="18">
        <v>81</v>
      </c>
      <c r="E24" s="19">
        <f>ROUND(F24+IF('Men''s Epée'!$A$3=1,G24,0)+LARGE($W24:$AE24,1)+LARGE($W24:$AE24,2)+LARGE($W24:$AE24,3),0)</f>
        <v>1323</v>
      </c>
      <c r="F24" s="20"/>
      <c r="G24" s="21"/>
      <c r="H24" s="21">
        <v>39.5</v>
      </c>
      <c r="I24" s="22">
        <f>IF(OR('Men''s Epée'!$A$3=1,'Men''s Epée'!$W$3=TRUE),IF(OR(H24&gt;=49,ISNUMBER(H24)=FALSE),0,VLOOKUP(H24,PointTable,I$3,TRUE)),0)</f>
        <v>242.5</v>
      </c>
      <c r="J24" s="21">
        <v>12</v>
      </c>
      <c r="K24" s="22">
        <f>IF(OR('Men''s Epée'!$A$3=1,'Men''s Epée'!$X$3=TRUE),IF(OR(J24&gt;=49,ISNUMBER(J24)=FALSE),0,VLOOKUP(J24,PointTable,K$3,TRUE)),0)</f>
        <v>575</v>
      </c>
      <c r="L24" s="21">
        <v>20</v>
      </c>
      <c r="M24" s="22">
        <f>IF(OR('Men''s Epée'!$A$3=1,'Men''s Epée'!$Y$3=TRUE),IF(OR(L24&gt;=49,ISNUMBER(L24)=FALSE),0,VLOOKUP(L24,PointTable,M$3,TRUE)),0)</f>
        <v>400</v>
      </c>
      <c r="N24" s="21" t="s">
        <v>11</v>
      </c>
      <c r="O24" s="22">
        <f>IF(OR('Men''s Epée'!$A$3=1,'Men''s Epée'!$Z$3=TRUE),IF(OR(N24&gt;=49,ISNUMBER(N24)=FALSE),0,VLOOKUP(N24,PointTable,O$3,TRUE)),0)</f>
        <v>0</v>
      </c>
      <c r="P24" s="21">
        <v>18</v>
      </c>
      <c r="Q24" s="22">
        <f>IF(OR('Men''s Epée'!$A$3=1,'Men''s Epée'!$AA$3=TRUE),IF(OR(P24&gt;=49,ISNUMBER(P24)=FALSE),0,VLOOKUP(P24,PointTable,Q$3,TRUE)),0)</f>
        <v>348</v>
      </c>
      <c r="R24" s="23"/>
      <c r="S24" s="23"/>
      <c r="T24" s="23"/>
      <c r="U24" s="24"/>
      <c r="W24" s="25">
        <f t="shared" si="2"/>
        <v>242.5</v>
      </c>
      <c r="X24" s="25">
        <f t="shared" si="3"/>
        <v>575</v>
      </c>
      <c r="Y24" s="25">
        <f t="shared" si="4"/>
        <v>400</v>
      </c>
      <c r="Z24" s="25">
        <f t="shared" si="5"/>
        <v>0</v>
      </c>
      <c r="AA24" s="25">
        <f t="shared" si="6"/>
        <v>348</v>
      </c>
      <c r="AB24" s="25">
        <f>IF(OR('Men''s Epée'!$A$3=1,R24&gt;0),ABS(R24),0)</f>
        <v>0</v>
      </c>
      <c r="AC24" s="25">
        <f>IF(OR('Men''s Epée'!$A$3=1,S24&gt;0),ABS(S24),0)</f>
        <v>0</v>
      </c>
      <c r="AD24" s="25">
        <f>IF(OR('Men''s Epée'!$A$3=1,T24&gt;0),ABS(T24),0)</f>
        <v>0</v>
      </c>
      <c r="AE24" s="25">
        <f>IF(OR('Men''s Epée'!$A$3=1,U24&gt;0),ABS(U24),0)</f>
        <v>0</v>
      </c>
      <c r="AG24" s="12">
        <f>IF('Men''s Epée'!$W$3=TRUE,I24,0)</f>
        <v>242.5</v>
      </c>
      <c r="AH24" s="12">
        <f>IF('Men''s Epée'!$X$3=TRUE,K24,0)</f>
        <v>575</v>
      </c>
      <c r="AI24" s="12">
        <f>IF('Men''s Epée'!$Y$3=TRUE,M24,0)</f>
        <v>400</v>
      </c>
      <c r="AJ24" s="12">
        <f>IF('Men''s Epée'!$Z$3=TRUE,O24,0)</f>
        <v>0</v>
      </c>
      <c r="AK24" s="12">
        <f>IF('Men''s Epée'!$AA$3=TRUE,Q24,0)</f>
        <v>348</v>
      </c>
      <c r="AL24" s="26">
        <f t="shared" si="7"/>
        <v>0</v>
      </c>
      <c r="AM24" s="26">
        <f t="shared" si="7"/>
        <v>0</v>
      </c>
      <c r="AN24" s="26">
        <f t="shared" si="7"/>
        <v>0</v>
      </c>
      <c r="AO24" s="26">
        <f t="shared" si="7"/>
        <v>0</v>
      </c>
      <c r="AP24" s="12">
        <f t="shared" si="8"/>
        <v>1323</v>
      </c>
    </row>
    <row r="25" spans="1:42" ht="13.5">
      <c r="A25" s="16" t="str">
        <f t="shared" si="0"/>
        <v>21T</v>
      </c>
      <c r="B25" s="16" t="str">
        <f t="shared" si="1"/>
        <v>#</v>
      </c>
      <c r="C25" s="17" t="s">
        <v>136</v>
      </c>
      <c r="D25" s="18">
        <v>82</v>
      </c>
      <c r="E25" s="19">
        <f>ROUND(F25+IF('Men''s Epée'!$A$3=1,G25,0)+LARGE($W25:$AE25,1)+LARGE($W25:$AE25,2)+LARGE($W25:$AE25,3),0)</f>
        <v>1323</v>
      </c>
      <c r="F25" s="20"/>
      <c r="G25" s="21"/>
      <c r="H25" s="21" t="s">
        <v>11</v>
      </c>
      <c r="I25" s="22">
        <f>IF(OR('Men''s Epée'!$A$3=1,'Men''s Epée'!$W$3=TRUE),IF(OR(H25&gt;=49,ISNUMBER(H25)=FALSE),0,VLOOKUP(H25,PointTable,I$3,TRUE)),0)</f>
        <v>0</v>
      </c>
      <c r="J25" s="21">
        <v>29.5</v>
      </c>
      <c r="K25" s="22">
        <f>IF(OR('Men''s Epée'!$A$3=1,'Men''s Epée'!$X$3=TRUE),IF(OR(J25&gt;=49,ISNUMBER(J25)=FALSE),0,VLOOKUP(J25,PointTable,K$3,TRUE)),0)</f>
        <v>292.5</v>
      </c>
      <c r="L25" s="21">
        <v>45</v>
      </c>
      <c r="M25" s="22">
        <f>IF(OR('Men''s Epée'!$A$3=1,'Men''s Epée'!$Y$3=TRUE),IF(OR(L25&gt;=49,ISNUMBER(L25)=FALSE),0,VLOOKUP(L25,PointTable,M$3,TRUE)),0)</f>
        <v>215</v>
      </c>
      <c r="N25" s="21">
        <v>18</v>
      </c>
      <c r="O25" s="22">
        <f>IF(OR('Men''s Epée'!$A$3=1,'Men''s Epée'!$Z$3=TRUE),IF(OR(N25&gt;=49,ISNUMBER(N25)=FALSE),0,VLOOKUP(N25,PointTable,O$3,TRUE)),0)</f>
        <v>345</v>
      </c>
      <c r="P25" s="21">
        <v>8</v>
      </c>
      <c r="Q25" s="22">
        <f>IF(OR('Men''s Epée'!$A$3=1,'Men''s Epée'!$AA$3=TRUE),IF(OR(P25&gt;=49,ISNUMBER(P25)=FALSE),0,VLOOKUP(P25,PointTable,Q$3,TRUE)),0)</f>
        <v>685</v>
      </c>
      <c r="R25" s="23"/>
      <c r="S25" s="23"/>
      <c r="T25" s="23"/>
      <c r="U25" s="24"/>
      <c r="W25" s="25">
        <f t="shared" si="2"/>
        <v>0</v>
      </c>
      <c r="X25" s="25">
        <f t="shared" si="3"/>
        <v>292.5</v>
      </c>
      <c r="Y25" s="25">
        <f t="shared" si="4"/>
        <v>215</v>
      </c>
      <c r="Z25" s="25">
        <f t="shared" si="5"/>
        <v>345</v>
      </c>
      <c r="AA25" s="25">
        <f t="shared" si="6"/>
        <v>685</v>
      </c>
      <c r="AB25" s="25">
        <f>IF(OR('Men''s Epée'!$A$3=1,R25&gt;0),ABS(R25),0)</f>
        <v>0</v>
      </c>
      <c r="AC25" s="25">
        <f>IF(OR('Men''s Epée'!$A$3=1,S25&gt;0),ABS(S25),0)</f>
        <v>0</v>
      </c>
      <c r="AD25" s="25">
        <f>IF(OR('Men''s Epée'!$A$3=1,T25&gt;0),ABS(T25),0)</f>
        <v>0</v>
      </c>
      <c r="AE25" s="25">
        <f>IF(OR('Men''s Epée'!$A$3=1,U25&gt;0),ABS(U25),0)</f>
        <v>0</v>
      </c>
      <c r="AG25" s="12">
        <f>IF('Men''s Epée'!$W$3=TRUE,I25,0)</f>
        <v>0</v>
      </c>
      <c r="AH25" s="12">
        <f>IF('Men''s Epée'!$X$3=TRUE,K25,0)</f>
        <v>292.5</v>
      </c>
      <c r="AI25" s="12">
        <f>IF('Men''s Epée'!$Y$3=TRUE,M25,0)</f>
        <v>215</v>
      </c>
      <c r="AJ25" s="12">
        <f>IF('Men''s Epée'!$Z$3=TRUE,O25,0)</f>
        <v>345</v>
      </c>
      <c r="AK25" s="12">
        <f>IF('Men''s Epée'!$AA$3=TRUE,Q25,0)</f>
        <v>685</v>
      </c>
      <c r="AL25" s="26">
        <f t="shared" si="7"/>
        <v>0</v>
      </c>
      <c r="AM25" s="26">
        <f t="shared" si="7"/>
        <v>0</v>
      </c>
      <c r="AN25" s="26">
        <f t="shared" si="7"/>
        <v>0</v>
      </c>
      <c r="AO25" s="26">
        <f t="shared" si="7"/>
        <v>0</v>
      </c>
      <c r="AP25" s="12">
        <f t="shared" si="8"/>
        <v>1322.5</v>
      </c>
    </row>
    <row r="26" spans="1:42" ht="13.5">
      <c r="A26" s="16" t="str">
        <f t="shared" si="0"/>
        <v>23</v>
      </c>
      <c r="B26" s="16" t="str">
        <f t="shared" si="1"/>
        <v>^</v>
      </c>
      <c r="C26" s="27" t="s">
        <v>138</v>
      </c>
      <c r="D26" s="18">
        <v>79</v>
      </c>
      <c r="E26" s="19">
        <f>ROUND(F26+IF('Men''s Epée'!$A$3=1,G26,0)+LARGE($W26:$AE26,1)+LARGE($W26:$AE26,2)+LARGE($W26:$AE26,3),0)</f>
        <v>1295</v>
      </c>
      <c r="F26" s="20"/>
      <c r="G26" s="21"/>
      <c r="H26" s="21">
        <v>15</v>
      </c>
      <c r="I26" s="22">
        <f>IF(OR('Men''s Epée'!$A$3=1,'Men''s Epée'!$W$3=TRUE),IF(OR(H26&gt;=49,ISNUMBER(H26)=FALSE),0,VLOOKUP(H26,PointTable,I$3,TRUE)),0)</f>
        <v>500</v>
      </c>
      <c r="J26" s="21">
        <v>35</v>
      </c>
      <c r="K26" s="22">
        <f>IF(OR('Men''s Epée'!$A$3=1,'Men''s Epée'!$X$3=TRUE),IF(OR(J26&gt;=49,ISNUMBER(J26)=FALSE),0,VLOOKUP(J26,PointTable,K$3,TRUE)),0)</f>
        <v>265</v>
      </c>
      <c r="L26" s="21" t="s">
        <v>11</v>
      </c>
      <c r="M26" s="22">
        <f>IF(OR('Men''s Epée'!$A$3=1,'Men''s Epée'!$Y$3=TRUE),IF(OR(L26&gt;=49,ISNUMBER(L26)=FALSE),0,VLOOKUP(L26,PointTable,M$3,TRUE)),0)</f>
        <v>0</v>
      </c>
      <c r="N26" s="21">
        <v>10</v>
      </c>
      <c r="O26" s="22">
        <f>IF(OR('Men''s Epée'!$A$3=1,'Men''s Epée'!$Z$3=TRUE),IF(OR(N26&gt;=49,ISNUMBER(N26)=FALSE),0,VLOOKUP(N26,PointTable,O$3,TRUE)),0)</f>
        <v>530</v>
      </c>
      <c r="P26" s="21" t="s">
        <v>11</v>
      </c>
      <c r="Q26" s="22">
        <f>IF(OR('Men''s Epée'!$A$3=1,'Men''s Epée'!$AA$3=TRUE),IF(OR(P26&gt;=49,ISNUMBER(P26)=FALSE),0,VLOOKUP(P26,PointTable,Q$3,TRUE)),0)</f>
        <v>0</v>
      </c>
      <c r="R26" s="23"/>
      <c r="S26" s="23"/>
      <c r="T26" s="23"/>
      <c r="U26" s="24"/>
      <c r="W26" s="25">
        <f t="shared" si="2"/>
        <v>500</v>
      </c>
      <c r="X26" s="25">
        <f t="shared" si="3"/>
        <v>265</v>
      </c>
      <c r="Y26" s="25">
        <f t="shared" si="4"/>
        <v>0</v>
      </c>
      <c r="Z26" s="25">
        <f t="shared" si="5"/>
        <v>530</v>
      </c>
      <c r="AA26" s="25">
        <f t="shared" si="6"/>
        <v>0</v>
      </c>
      <c r="AB26" s="25">
        <f>IF(OR('Men''s Epée'!$A$3=1,R26&gt;0),ABS(R26),0)</f>
        <v>0</v>
      </c>
      <c r="AC26" s="25">
        <f>IF(OR('Men''s Epée'!$A$3=1,S26&gt;0),ABS(S26),0)</f>
        <v>0</v>
      </c>
      <c r="AD26" s="25">
        <f>IF(OR('Men''s Epée'!$A$3=1,T26&gt;0),ABS(T26),0)</f>
        <v>0</v>
      </c>
      <c r="AE26" s="25">
        <f>IF(OR('Men''s Epée'!$A$3=1,U26&gt;0),ABS(U26),0)</f>
        <v>0</v>
      </c>
      <c r="AG26" s="12">
        <f>IF('Men''s Epée'!$W$3=TRUE,I26,0)</f>
        <v>500</v>
      </c>
      <c r="AH26" s="12">
        <f>IF('Men''s Epée'!$X$3=TRUE,K26,0)</f>
        <v>265</v>
      </c>
      <c r="AI26" s="12">
        <f>IF('Men''s Epée'!$Y$3=TRUE,M26,0)</f>
        <v>0</v>
      </c>
      <c r="AJ26" s="12">
        <f>IF('Men''s Epée'!$Z$3=TRUE,O26,0)</f>
        <v>530</v>
      </c>
      <c r="AK26" s="12">
        <f>IF('Men''s Epée'!$AA$3=TRUE,Q26,0)</f>
        <v>0</v>
      </c>
      <c r="AL26" s="26">
        <f t="shared" si="7"/>
        <v>0</v>
      </c>
      <c r="AM26" s="26">
        <f t="shared" si="7"/>
        <v>0</v>
      </c>
      <c r="AN26" s="26">
        <f t="shared" si="7"/>
        <v>0</v>
      </c>
      <c r="AO26" s="26">
        <f t="shared" si="7"/>
        <v>0</v>
      </c>
      <c r="AP26" s="12">
        <f t="shared" si="8"/>
        <v>1295</v>
      </c>
    </row>
    <row r="27" spans="1:42" ht="13.5">
      <c r="A27" s="16" t="str">
        <f t="shared" si="0"/>
        <v>24</v>
      </c>
      <c r="B27" s="16" t="str">
        <f t="shared" si="1"/>
        <v>^</v>
      </c>
      <c r="C27" s="17" t="s">
        <v>146</v>
      </c>
      <c r="D27" s="18">
        <v>75</v>
      </c>
      <c r="E27" s="19">
        <f>ROUND(F27+IF('Men''s Epée'!$A$3=1,G27,0)+LARGE($W27:$AE27,1)+LARGE($W27:$AE27,2)+LARGE($W27:$AE27,3),0)</f>
        <v>1230</v>
      </c>
      <c r="F27" s="20"/>
      <c r="G27" s="21"/>
      <c r="H27" s="21">
        <v>24</v>
      </c>
      <c r="I27" s="22">
        <f>IF(OR('Men''s Epée'!$A$3=1,'Men''s Epée'!$W$3=TRUE),IF(OR(H27&gt;=49,ISNUMBER(H27)=FALSE),0,VLOOKUP(H27,PointTable,I$3,TRUE)),0)</f>
        <v>380</v>
      </c>
      <c r="J27" s="21">
        <v>25</v>
      </c>
      <c r="K27" s="22">
        <f>IF(OR('Men''s Epée'!$A$3=1,'Men''s Epée'!$X$3=TRUE),IF(OR(J27&gt;=49,ISNUMBER(J27)=FALSE),0,VLOOKUP(J27,PointTable,K$3,TRUE)),0)</f>
        <v>315</v>
      </c>
      <c r="L27" s="21" t="s">
        <v>11</v>
      </c>
      <c r="M27" s="22">
        <f>IF(OR('Men''s Epée'!$A$3=1,'Men''s Epée'!$Y$3=TRUE),IF(OR(L27&gt;=49,ISNUMBER(L27)=FALSE),0,VLOOKUP(L27,PointTable,M$3,TRUE)),0)</f>
        <v>0</v>
      </c>
      <c r="N27" s="21">
        <v>9</v>
      </c>
      <c r="O27" s="22">
        <f>IF(OR('Men''s Epée'!$A$3=1,'Men''s Epée'!$Z$3=TRUE),IF(OR(N27&gt;=49,ISNUMBER(N27)=FALSE),0,VLOOKUP(N27,PointTable,O$3,TRUE)),0)</f>
        <v>535</v>
      </c>
      <c r="P27" s="21" t="s">
        <v>11</v>
      </c>
      <c r="Q27" s="22">
        <f>IF(OR('Men''s Epée'!$A$3=1,'Men''s Epée'!$AA$3=TRUE),IF(OR(P27&gt;=49,ISNUMBER(P27)=FALSE),0,VLOOKUP(P27,PointTable,Q$3,TRUE)),0)</f>
        <v>0</v>
      </c>
      <c r="R27" s="23"/>
      <c r="S27" s="23"/>
      <c r="T27" s="23"/>
      <c r="U27" s="24"/>
      <c r="W27" s="25">
        <f t="shared" si="2"/>
        <v>380</v>
      </c>
      <c r="X27" s="25">
        <f t="shared" si="3"/>
        <v>315</v>
      </c>
      <c r="Y27" s="25">
        <f t="shared" si="4"/>
        <v>0</v>
      </c>
      <c r="Z27" s="25">
        <f t="shared" si="5"/>
        <v>535</v>
      </c>
      <c r="AA27" s="25">
        <f t="shared" si="6"/>
        <v>0</v>
      </c>
      <c r="AB27" s="25">
        <f>IF(OR('Men''s Epée'!$A$3=1,R27&gt;0),ABS(R27),0)</f>
        <v>0</v>
      </c>
      <c r="AC27" s="25">
        <f>IF(OR('Men''s Epée'!$A$3=1,S27&gt;0),ABS(S27),0)</f>
        <v>0</v>
      </c>
      <c r="AD27" s="25">
        <f>IF(OR('Men''s Epée'!$A$3=1,T27&gt;0),ABS(T27),0)</f>
        <v>0</v>
      </c>
      <c r="AE27" s="25">
        <f>IF(OR('Men''s Epée'!$A$3=1,U27&gt;0),ABS(U27),0)</f>
        <v>0</v>
      </c>
      <c r="AG27" s="12">
        <f>IF('Men''s Epée'!$W$3=TRUE,I27,0)</f>
        <v>380</v>
      </c>
      <c r="AH27" s="12">
        <f>IF('Men''s Epée'!$X$3=TRUE,K27,0)</f>
        <v>315</v>
      </c>
      <c r="AI27" s="12">
        <f>IF('Men''s Epée'!$Y$3=TRUE,M27,0)</f>
        <v>0</v>
      </c>
      <c r="AJ27" s="12">
        <f>IF('Men''s Epée'!$Z$3=TRUE,O27,0)</f>
        <v>535</v>
      </c>
      <c r="AK27" s="12">
        <f>IF('Men''s Epée'!$AA$3=TRUE,Q27,0)</f>
        <v>0</v>
      </c>
      <c r="AL27" s="26">
        <f t="shared" si="7"/>
        <v>0</v>
      </c>
      <c r="AM27" s="26">
        <f t="shared" si="7"/>
        <v>0</v>
      </c>
      <c r="AN27" s="26">
        <f t="shared" si="7"/>
        <v>0</v>
      </c>
      <c r="AO27" s="26">
        <f t="shared" si="7"/>
        <v>0</v>
      </c>
      <c r="AP27" s="12">
        <f t="shared" si="8"/>
        <v>1230</v>
      </c>
    </row>
    <row r="28" spans="1:42" ht="13.5">
      <c r="A28" s="16" t="str">
        <f t="shared" si="0"/>
        <v>25</v>
      </c>
      <c r="B28" s="16" t="str">
        <f t="shared" si="1"/>
        <v># ^</v>
      </c>
      <c r="C28" s="17" t="s">
        <v>132</v>
      </c>
      <c r="D28" s="18">
        <v>81</v>
      </c>
      <c r="E28" s="19">
        <f>ROUND(F28+IF('Men''s Epée'!$A$3=1,G28,0)+LARGE($W28:$AE28,1)+LARGE($W28:$AE28,2)+LARGE($W28:$AE28,3),0)</f>
        <v>1210</v>
      </c>
      <c r="F28" s="20"/>
      <c r="G28" s="21"/>
      <c r="H28" s="21">
        <v>23</v>
      </c>
      <c r="I28" s="22">
        <f>IF(OR('Men''s Epée'!$A$3=1,'Men''s Epée'!$W$3=TRUE),IF(OR(H28&gt;=49,ISNUMBER(H28)=FALSE),0,VLOOKUP(H28,PointTable,I$3,TRUE)),0)</f>
        <v>385</v>
      </c>
      <c r="J28" s="21" t="s">
        <v>11</v>
      </c>
      <c r="K28" s="22">
        <f>IF(OR('Men''s Epée'!$A$3=1,'Men''s Epée'!$X$3=TRUE),IF(OR(J28&gt;=49,ISNUMBER(J28)=FALSE),0,VLOOKUP(J28,PointTable,K$3,TRUE)),0)</f>
        <v>0</v>
      </c>
      <c r="L28" s="21">
        <v>26</v>
      </c>
      <c r="M28" s="22">
        <f>IF(OR('Men''s Epée'!$A$3=1,'Men''s Epée'!$Y$3=TRUE),IF(OR(L28&gt;=49,ISNUMBER(L28)=FALSE),0,VLOOKUP(L28,PointTable,M$3,TRUE)),0)</f>
        <v>310</v>
      </c>
      <c r="N28" s="21">
        <v>13</v>
      </c>
      <c r="O28" s="22">
        <f>IF(OR('Men''s Epée'!$A$3=1,'Men''s Epée'!$Z$3=TRUE),IF(OR(N28&gt;=49,ISNUMBER(N28)=FALSE),0,VLOOKUP(N28,PointTable,O$3,TRUE)),0)</f>
        <v>515</v>
      </c>
      <c r="P28" s="21">
        <v>28</v>
      </c>
      <c r="Q28" s="22">
        <f>IF(OR('Men''s Epée'!$A$3=1,'Men''s Epée'!$AA$3=TRUE),IF(OR(P28&gt;=49,ISNUMBER(P28)=FALSE),0,VLOOKUP(P28,PointTable,Q$3,TRUE)),0)</f>
        <v>283</v>
      </c>
      <c r="R28" s="23"/>
      <c r="S28" s="23"/>
      <c r="T28" s="23"/>
      <c r="U28" s="24"/>
      <c r="W28" s="25">
        <f t="shared" si="2"/>
        <v>385</v>
      </c>
      <c r="X28" s="25">
        <f t="shared" si="3"/>
        <v>0</v>
      </c>
      <c r="Y28" s="25">
        <f t="shared" si="4"/>
        <v>310</v>
      </c>
      <c r="Z28" s="25">
        <f t="shared" si="5"/>
        <v>515</v>
      </c>
      <c r="AA28" s="25">
        <f t="shared" si="6"/>
        <v>283</v>
      </c>
      <c r="AB28" s="25">
        <f>IF(OR('Men''s Epée'!$A$3=1,R28&gt;0),ABS(R28),0)</f>
        <v>0</v>
      </c>
      <c r="AC28" s="25">
        <f>IF(OR('Men''s Epée'!$A$3=1,S28&gt;0),ABS(S28),0)</f>
        <v>0</v>
      </c>
      <c r="AD28" s="25">
        <f>IF(OR('Men''s Epée'!$A$3=1,T28&gt;0),ABS(T28),0)</f>
        <v>0</v>
      </c>
      <c r="AE28" s="25">
        <f>IF(OR('Men''s Epée'!$A$3=1,U28&gt;0),ABS(U28),0)</f>
        <v>0</v>
      </c>
      <c r="AG28" s="12">
        <f>IF('Men''s Epée'!$W$3=TRUE,I28,0)</f>
        <v>385</v>
      </c>
      <c r="AH28" s="12">
        <f>IF('Men''s Epée'!$X$3=TRUE,K28,0)</f>
        <v>0</v>
      </c>
      <c r="AI28" s="12">
        <f>IF('Men''s Epée'!$Y$3=TRUE,M28,0)</f>
        <v>310</v>
      </c>
      <c r="AJ28" s="12">
        <f>IF('Men''s Epée'!$Z$3=TRUE,O28,0)</f>
        <v>515</v>
      </c>
      <c r="AK28" s="12">
        <f>IF('Men''s Epée'!$AA$3=TRUE,Q28,0)</f>
        <v>283</v>
      </c>
      <c r="AL28" s="26">
        <f t="shared" si="7"/>
        <v>0</v>
      </c>
      <c r="AM28" s="26">
        <f t="shared" si="7"/>
        <v>0</v>
      </c>
      <c r="AN28" s="26">
        <f t="shared" si="7"/>
        <v>0</v>
      </c>
      <c r="AO28" s="26">
        <f t="shared" si="7"/>
        <v>0</v>
      </c>
      <c r="AP28" s="12">
        <f t="shared" si="8"/>
        <v>1210</v>
      </c>
    </row>
    <row r="29" spans="1:42" ht="13.5">
      <c r="A29" s="16" t="str">
        <f t="shared" si="0"/>
        <v>26</v>
      </c>
      <c r="B29" s="16" t="str">
        <f t="shared" si="1"/>
        <v>#</v>
      </c>
      <c r="C29" s="17" t="s">
        <v>353</v>
      </c>
      <c r="D29" s="18">
        <v>83</v>
      </c>
      <c r="E29" s="19">
        <f>ROUND(F29+IF('Men''s Epée'!$A$3=1,G29,0)+LARGE($W29:$AE29,1)+LARGE($W29:$AE29,2)+LARGE($W29:$AE29,3),0)</f>
        <v>1139</v>
      </c>
      <c r="F29" s="20"/>
      <c r="G29" s="21"/>
      <c r="H29" s="21">
        <v>18</v>
      </c>
      <c r="I29" s="22">
        <f>IF(OR('Men''s Epée'!$A$3=1,'Men''s Epée'!$W$3=TRUE),IF(OR(H29&gt;=49,ISNUMBER(H29)=FALSE),0,VLOOKUP(H29,PointTable,I$3,TRUE)),0)</f>
        <v>410</v>
      </c>
      <c r="J29" s="21">
        <v>40.5</v>
      </c>
      <c r="K29" s="22">
        <f>IF(OR('Men''s Epée'!$A$3=1,'Men''s Epée'!$X$3=TRUE),IF(OR(J29&gt;=49,ISNUMBER(J29)=FALSE),0,VLOOKUP(J29,PointTable,K$3,TRUE)),0)</f>
        <v>237.5</v>
      </c>
      <c r="L29" s="21">
        <v>23</v>
      </c>
      <c r="M29" s="22">
        <f>IF(OR('Men''s Epée'!$A$3=1,'Men''s Epée'!$Y$3=TRUE),IF(OR(L29&gt;=49,ISNUMBER(L29)=FALSE),0,VLOOKUP(L29,PointTable,M$3,TRUE)),0)</f>
        <v>385</v>
      </c>
      <c r="N29" s="21" t="s">
        <v>11</v>
      </c>
      <c r="O29" s="22">
        <f>IF(OR('Men''s Epée'!$A$3=1,'Men''s Epée'!$Z$3=TRUE),IF(OR(N29&gt;=49,ISNUMBER(N29)=FALSE),0,VLOOKUP(N29,PointTable,O$3,TRUE)),0)</f>
        <v>0</v>
      </c>
      <c r="P29" s="21">
        <v>20</v>
      </c>
      <c r="Q29" s="22">
        <f>IF(OR('Men''s Epée'!$A$3=1,'Men''s Epée'!$AA$3=TRUE),IF(OR(P29&gt;=49,ISNUMBER(P29)=FALSE),0,VLOOKUP(P29,PointTable,Q$3,TRUE)),0)</f>
        <v>344</v>
      </c>
      <c r="R29" s="23"/>
      <c r="S29" s="23"/>
      <c r="T29" s="23"/>
      <c r="U29" s="24"/>
      <c r="W29" s="25">
        <f t="shared" si="2"/>
        <v>410</v>
      </c>
      <c r="X29" s="25">
        <f t="shared" si="3"/>
        <v>237.5</v>
      </c>
      <c r="Y29" s="25">
        <f t="shared" si="4"/>
        <v>385</v>
      </c>
      <c r="Z29" s="25">
        <f t="shared" si="5"/>
        <v>0</v>
      </c>
      <c r="AA29" s="25">
        <f t="shared" si="6"/>
        <v>344</v>
      </c>
      <c r="AB29" s="25">
        <f>IF(OR('Men''s Epée'!$A$3=1,R29&gt;0),ABS(R29),0)</f>
        <v>0</v>
      </c>
      <c r="AC29" s="25">
        <f>IF(OR('Men''s Epée'!$A$3=1,S29&gt;0),ABS(S29),0)</f>
        <v>0</v>
      </c>
      <c r="AD29" s="25">
        <f>IF(OR('Men''s Epée'!$A$3=1,T29&gt;0),ABS(T29),0)</f>
        <v>0</v>
      </c>
      <c r="AE29" s="25">
        <f>IF(OR('Men''s Epée'!$A$3=1,U29&gt;0),ABS(U29),0)</f>
        <v>0</v>
      </c>
      <c r="AG29" s="12">
        <f>IF('Men''s Epée'!$W$3=TRUE,I29,0)</f>
        <v>410</v>
      </c>
      <c r="AH29" s="12">
        <f>IF('Men''s Epée'!$X$3=TRUE,K29,0)</f>
        <v>237.5</v>
      </c>
      <c r="AI29" s="12">
        <f>IF('Men''s Epée'!$Y$3=TRUE,M29,0)</f>
        <v>385</v>
      </c>
      <c r="AJ29" s="12">
        <f>IF('Men''s Epée'!$Z$3=TRUE,O29,0)</f>
        <v>0</v>
      </c>
      <c r="AK29" s="12">
        <f>IF('Men''s Epée'!$AA$3=TRUE,Q29,0)</f>
        <v>344</v>
      </c>
      <c r="AL29" s="26">
        <f t="shared" si="7"/>
        <v>0</v>
      </c>
      <c r="AM29" s="26">
        <f t="shared" si="7"/>
        <v>0</v>
      </c>
      <c r="AN29" s="26">
        <f t="shared" si="7"/>
        <v>0</v>
      </c>
      <c r="AO29" s="26">
        <f t="shared" si="7"/>
        <v>0</v>
      </c>
      <c r="AP29" s="12">
        <f t="shared" si="8"/>
        <v>1139</v>
      </c>
    </row>
    <row r="30" spans="1:42" ht="13.5">
      <c r="A30" s="16" t="str">
        <f t="shared" si="0"/>
        <v>27</v>
      </c>
      <c r="B30" s="16">
        <f t="shared" si="1"/>
      </c>
      <c r="C30" s="17" t="s">
        <v>162</v>
      </c>
      <c r="D30" s="18">
        <v>67</v>
      </c>
      <c r="E30" s="19">
        <f>ROUND(F30+IF('Men''s Epée'!$A$3=1,G30,0)+LARGE($W30:$AE30,1)+LARGE($W30:$AE30,2)+LARGE($W30:$AE30,3),0)</f>
        <v>1105</v>
      </c>
      <c r="F30" s="20"/>
      <c r="G30" s="21"/>
      <c r="H30" s="21">
        <v>41.25</v>
      </c>
      <c r="I30" s="22">
        <f>IF(OR('Men''s Epée'!$A$3=1,'Men''s Epée'!$W$3=TRUE),IF(OR(H30&gt;=49,ISNUMBER(H30)=FALSE),0,VLOOKUP(H30,PointTable,I$3,TRUE)),0)</f>
        <v>227.5</v>
      </c>
      <c r="J30" s="21">
        <v>11</v>
      </c>
      <c r="K30" s="22">
        <f>IF(OR('Men''s Epée'!$A$3=1,'Men''s Epée'!$X$3=TRUE),IF(OR(J30&gt;=49,ISNUMBER(J30)=FALSE),0,VLOOKUP(J30,PointTable,K$3,TRUE)),0)</f>
        <v>590</v>
      </c>
      <c r="L30" s="21" t="s">
        <v>11</v>
      </c>
      <c r="M30" s="22">
        <f>IF(OR('Men''s Epée'!$A$3=1,'Men''s Epée'!$Y$3=TRUE),IF(OR(L30&gt;=49,ISNUMBER(L30)=FALSE),0,VLOOKUP(L30,PointTable,M$3,TRUE)),0)</f>
        <v>0</v>
      </c>
      <c r="N30" s="21" t="s">
        <v>11</v>
      </c>
      <c r="O30" s="22">
        <f>IF(OR('Men''s Epée'!$A$3=1,'Men''s Epée'!$Z$3=TRUE),IF(OR(N30&gt;=49,ISNUMBER(N30)=FALSE),0,VLOOKUP(N30,PointTable,O$3,TRUE)),0)</f>
        <v>0</v>
      </c>
      <c r="P30" s="21">
        <v>26</v>
      </c>
      <c r="Q30" s="22">
        <f>IF(OR('Men''s Epée'!$A$3=1,'Men''s Epée'!$AA$3=TRUE),IF(OR(P30&gt;=49,ISNUMBER(P30)=FALSE),0,VLOOKUP(P30,PointTable,Q$3,TRUE)),0)</f>
        <v>287</v>
      </c>
      <c r="R30" s="23"/>
      <c r="S30" s="23"/>
      <c r="T30" s="23"/>
      <c r="U30" s="24"/>
      <c r="W30" s="25">
        <f t="shared" si="2"/>
        <v>227.5</v>
      </c>
      <c r="X30" s="25">
        <f t="shared" si="3"/>
        <v>590</v>
      </c>
      <c r="Y30" s="25">
        <f t="shared" si="4"/>
        <v>0</v>
      </c>
      <c r="Z30" s="25">
        <f t="shared" si="5"/>
        <v>0</v>
      </c>
      <c r="AA30" s="25">
        <f t="shared" si="6"/>
        <v>287</v>
      </c>
      <c r="AB30" s="25">
        <f>IF(OR('Men''s Epée'!$A$3=1,R30&gt;0),ABS(R30),0)</f>
        <v>0</v>
      </c>
      <c r="AC30" s="25">
        <f>IF(OR('Men''s Epée'!$A$3=1,S30&gt;0),ABS(S30),0)</f>
        <v>0</v>
      </c>
      <c r="AD30" s="25">
        <f>IF(OR('Men''s Epée'!$A$3=1,T30&gt;0),ABS(T30),0)</f>
        <v>0</v>
      </c>
      <c r="AE30" s="25">
        <f>IF(OR('Men''s Epée'!$A$3=1,U30&gt;0),ABS(U30),0)</f>
        <v>0</v>
      </c>
      <c r="AG30" s="12">
        <f>IF('Men''s Epée'!$W$3=TRUE,I30,0)</f>
        <v>227.5</v>
      </c>
      <c r="AH30" s="12">
        <f>IF('Men''s Epée'!$X$3=TRUE,K30,0)</f>
        <v>590</v>
      </c>
      <c r="AI30" s="12">
        <f>IF('Men''s Epée'!$Y$3=TRUE,M30,0)</f>
        <v>0</v>
      </c>
      <c r="AJ30" s="12">
        <f>IF('Men''s Epée'!$Z$3=TRUE,O30,0)</f>
        <v>0</v>
      </c>
      <c r="AK30" s="12">
        <f>IF('Men''s Epée'!$AA$3=TRUE,Q30,0)</f>
        <v>287</v>
      </c>
      <c r="AL30" s="26">
        <f t="shared" si="7"/>
        <v>0</v>
      </c>
      <c r="AM30" s="26">
        <f t="shared" si="7"/>
        <v>0</v>
      </c>
      <c r="AN30" s="26">
        <f t="shared" si="7"/>
        <v>0</v>
      </c>
      <c r="AO30" s="26">
        <f t="shared" si="7"/>
        <v>0</v>
      </c>
      <c r="AP30" s="12">
        <f t="shared" si="8"/>
        <v>1104.5</v>
      </c>
    </row>
    <row r="31" spans="1:42" ht="13.5">
      <c r="A31" s="16" t="str">
        <f t="shared" si="0"/>
        <v>28</v>
      </c>
      <c r="B31" s="16" t="str">
        <f t="shared" si="1"/>
        <v>#</v>
      </c>
      <c r="C31" s="17" t="s">
        <v>147</v>
      </c>
      <c r="D31" s="18">
        <v>84</v>
      </c>
      <c r="E31" s="19">
        <f>ROUND(F31+IF('Men''s Epée'!$A$3=1,G31,0)+LARGE($W31:$AE31,1)+LARGE($W31:$AE31,2)+LARGE($W31:$AE31,3),0)</f>
        <v>1078</v>
      </c>
      <c r="F31" s="20"/>
      <c r="G31" s="21"/>
      <c r="H31" s="21">
        <v>29</v>
      </c>
      <c r="I31" s="22">
        <f>IF(OR('Men''s Epée'!$A$3=1,'Men''s Epée'!$W$3=TRUE),IF(OR(H31&gt;=49,ISNUMBER(H31)=FALSE),0,VLOOKUP(H31,PointTable,I$3,TRUE)),0)</f>
        <v>295</v>
      </c>
      <c r="J31" s="21" t="s">
        <v>11</v>
      </c>
      <c r="K31" s="22">
        <f>IF(OR('Men''s Epée'!$A$3=1,'Men''s Epée'!$X$3=TRUE),IF(OR(J31&gt;=49,ISNUMBER(J31)=FALSE),0,VLOOKUP(J31,PointTable,K$3,TRUE)),0)</f>
        <v>0</v>
      </c>
      <c r="L31" s="21">
        <v>38</v>
      </c>
      <c r="M31" s="22">
        <f>IF(OR('Men''s Epée'!$A$3=1,'Men''s Epée'!$Y$3=TRUE),IF(OR(L31&gt;=49,ISNUMBER(L31)=FALSE),0,VLOOKUP(L31,PointTable,M$3,TRUE)),0)</f>
        <v>250</v>
      </c>
      <c r="N31" s="21" t="s">
        <v>11</v>
      </c>
      <c r="O31" s="22">
        <f>IF(OR('Men''s Epée'!$A$3=1,'Men''s Epée'!$Z$3=TRUE),IF(OR(N31&gt;=49,ISNUMBER(N31)=FALSE),0,VLOOKUP(N31,PointTable,O$3,TRUE)),0)</f>
        <v>0</v>
      </c>
      <c r="P31" s="21">
        <v>10</v>
      </c>
      <c r="Q31" s="22">
        <f>IF(OR('Men''s Epée'!$A$3=1,'Men''s Epée'!$AA$3=TRUE),IF(OR(P31&gt;=49,ISNUMBER(P31)=FALSE),0,VLOOKUP(P31,PointTable,Q$3,TRUE)),0)</f>
        <v>533</v>
      </c>
      <c r="R31" s="23"/>
      <c r="S31" s="23"/>
      <c r="T31" s="23"/>
      <c r="U31" s="24"/>
      <c r="W31" s="25">
        <f t="shared" si="2"/>
        <v>295</v>
      </c>
      <c r="X31" s="25">
        <f t="shared" si="3"/>
        <v>0</v>
      </c>
      <c r="Y31" s="25">
        <f t="shared" si="4"/>
        <v>250</v>
      </c>
      <c r="Z31" s="25">
        <f t="shared" si="5"/>
        <v>0</v>
      </c>
      <c r="AA31" s="25">
        <f t="shared" si="6"/>
        <v>533</v>
      </c>
      <c r="AB31" s="25">
        <f>IF(OR('Men''s Epée'!$A$3=1,R31&gt;0),ABS(R31),0)</f>
        <v>0</v>
      </c>
      <c r="AC31" s="25">
        <f>IF(OR('Men''s Epée'!$A$3=1,S31&gt;0),ABS(S31),0)</f>
        <v>0</v>
      </c>
      <c r="AD31" s="25">
        <f>IF(OR('Men''s Epée'!$A$3=1,T31&gt;0),ABS(T31),0)</f>
        <v>0</v>
      </c>
      <c r="AE31" s="25">
        <f>IF(OR('Men''s Epée'!$A$3=1,U31&gt;0),ABS(U31),0)</f>
        <v>0</v>
      </c>
      <c r="AG31" s="12">
        <f>IF('Men''s Epée'!$W$3=TRUE,I31,0)</f>
        <v>295</v>
      </c>
      <c r="AH31" s="12">
        <f>IF('Men''s Epée'!$X$3=TRUE,K31,0)</f>
        <v>0</v>
      </c>
      <c r="AI31" s="12">
        <f>IF('Men''s Epée'!$Y$3=TRUE,M31,0)</f>
        <v>250</v>
      </c>
      <c r="AJ31" s="12">
        <f>IF('Men''s Epée'!$Z$3=TRUE,O31,0)</f>
        <v>0</v>
      </c>
      <c r="AK31" s="12">
        <f>IF('Men''s Epée'!$AA$3=TRUE,Q31,0)</f>
        <v>533</v>
      </c>
      <c r="AL31" s="26">
        <f t="shared" si="7"/>
        <v>0</v>
      </c>
      <c r="AM31" s="26">
        <f t="shared" si="7"/>
        <v>0</v>
      </c>
      <c r="AN31" s="26">
        <f t="shared" si="7"/>
        <v>0</v>
      </c>
      <c r="AO31" s="26">
        <f t="shared" si="7"/>
        <v>0</v>
      </c>
      <c r="AP31" s="12">
        <f t="shared" si="8"/>
        <v>1078</v>
      </c>
    </row>
    <row r="32" spans="1:42" ht="13.5">
      <c r="A32" s="16" t="str">
        <f t="shared" si="0"/>
        <v>29</v>
      </c>
      <c r="B32" s="16" t="str">
        <f t="shared" si="1"/>
        <v>^</v>
      </c>
      <c r="C32" s="17" t="s">
        <v>152</v>
      </c>
      <c r="D32" s="18">
        <v>78</v>
      </c>
      <c r="E32" s="19">
        <f>ROUND(F32+IF('Men''s Epée'!$A$3=1,G32,0)+LARGE($W32:$AE32,1)+LARGE($W32:$AE32,2)+LARGE($W32:$AE32,3),0)</f>
        <v>980</v>
      </c>
      <c r="F32" s="20"/>
      <c r="G32" s="21"/>
      <c r="H32" s="21" t="s">
        <v>11</v>
      </c>
      <c r="I32" s="22">
        <f>IF(OR('Men''s Epée'!$A$3=1,'Men''s Epée'!$W$3=TRUE),IF(OR(H32&gt;=49,ISNUMBER(H32)=FALSE),0,VLOOKUP(H32,PointTable,I$3,TRUE)),0)</f>
        <v>0</v>
      </c>
      <c r="J32" s="21" t="s">
        <v>11</v>
      </c>
      <c r="K32" s="22">
        <f>IF(OR('Men''s Epée'!$A$3=1,'Men''s Epée'!$X$3=TRUE),IF(OR(J32&gt;=49,ISNUMBER(J32)=FALSE),0,VLOOKUP(J32,PointTable,K$3,TRUE)),0)</f>
        <v>0</v>
      </c>
      <c r="L32" s="21">
        <v>16</v>
      </c>
      <c r="M32" s="22">
        <f>IF(OR('Men''s Epée'!$A$3=1,'Men''s Epée'!$Y$3=TRUE),IF(OR(L32&gt;=49,ISNUMBER(L32)=FALSE),0,VLOOKUP(L32,PointTable,M$3,TRUE)),0)</f>
        <v>480</v>
      </c>
      <c r="N32" s="21" t="s">
        <v>11</v>
      </c>
      <c r="O32" s="22">
        <f>IF(OR('Men''s Epée'!$A$3=1,'Men''s Epée'!$Z$3=TRUE),IF(OR(N32&gt;=49,ISNUMBER(N32)=FALSE),0,VLOOKUP(N32,PointTable,O$3,TRUE)),0)</f>
        <v>0</v>
      </c>
      <c r="P32" s="21">
        <v>16</v>
      </c>
      <c r="Q32" s="22">
        <f>IF(OR('Men''s Epée'!$A$3=1,'Men''s Epée'!$AA$3=TRUE),IF(OR(P32&gt;=49,ISNUMBER(P32)=FALSE),0,VLOOKUP(P32,PointTable,Q$3,TRUE)),0)</f>
        <v>500</v>
      </c>
      <c r="R32" s="23"/>
      <c r="S32" s="23"/>
      <c r="T32" s="23"/>
      <c r="U32" s="24"/>
      <c r="W32" s="25">
        <f t="shared" si="2"/>
        <v>0</v>
      </c>
      <c r="X32" s="25">
        <f t="shared" si="3"/>
        <v>0</v>
      </c>
      <c r="Y32" s="25">
        <f t="shared" si="4"/>
        <v>480</v>
      </c>
      <c r="Z32" s="25">
        <f t="shared" si="5"/>
        <v>0</v>
      </c>
      <c r="AA32" s="25">
        <f t="shared" si="6"/>
        <v>500</v>
      </c>
      <c r="AB32" s="25">
        <f>IF(OR('Men''s Epée'!$A$3=1,R32&gt;0),ABS(R32),0)</f>
        <v>0</v>
      </c>
      <c r="AC32" s="25">
        <f>IF(OR('Men''s Epée'!$A$3=1,S32&gt;0),ABS(S32),0)</f>
        <v>0</v>
      </c>
      <c r="AD32" s="25">
        <f>IF(OR('Men''s Epée'!$A$3=1,T32&gt;0),ABS(T32),0)</f>
        <v>0</v>
      </c>
      <c r="AE32" s="25">
        <f>IF(OR('Men''s Epée'!$A$3=1,U32&gt;0),ABS(U32),0)</f>
        <v>0</v>
      </c>
      <c r="AG32" s="12">
        <f>IF('Men''s Epée'!$W$3=TRUE,I32,0)</f>
        <v>0</v>
      </c>
      <c r="AH32" s="12">
        <f>IF('Men''s Epée'!$X$3=TRUE,K32,0)</f>
        <v>0</v>
      </c>
      <c r="AI32" s="12">
        <f>IF('Men''s Epée'!$Y$3=TRUE,M32,0)</f>
        <v>480</v>
      </c>
      <c r="AJ32" s="12">
        <f>IF('Men''s Epée'!$Z$3=TRUE,O32,0)</f>
        <v>0</v>
      </c>
      <c r="AK32" s="12">
        <f>IF('Men''s Epée'!$AA$3=TRUE,Q32,0)</f>
        <v>500</v>
      </c>
      <c r="AL32" s="26">
        <f t="shared" si="7"/>
        <v>0</v>
      </c>
      <c r="AM32" s="26">
        <f t="shared" si="7"/>
        <v>0</v>
      </c>
      <c r="AN32" s="26">
        <f t="shared" si="7"/>
        <v>0</v>
      </c>
      <c r="AO32" s="26">
        <f t="shared" si="7"/>
        <v>0</v>
      </c>
      <c r="AP32" s="12">
        <f t="shared" si="8"/>
        <v>980</v>
      </c>
    </row>
    <row r="33" spans="1:42" ht="13.5">
      <c r="A33" s="16" t="str">
        <f t="shared" si="0"/>
        <v>30</v>
      </c>
      <c r="B33" s="16" t="str">
        <f t="shared" si="1"/>
        <v>^</v>
      </c>
      <c r="C33" s="17" t="s">
        <v>149</v>
      </c>
      <c r="D33" s="18">
        <v>74</v>
      </c>
      <c r="E33" s="19">
        <f>ROUND(F33+IF('Men''s Epée'!$A$3=1,G33,0)+LARGE($W33:$AE33,1)+LARGE($W33:$AE33,2)+LARGE($W33:$AE33,3),0)</f>
        <v>931</v>
      </c>
      <c r="F33" s="20"/>
      <c r="G33" s="21"/>
      <c r="H33" s="21">
        <v>30.5</v>
      </c>
      <c r="I33" s="22">
        <f>IF(OR('Men''s Epée'!$A$3=1,'Men''s Epée'!$W$3=TRUE),IF(OR(H33&gt;=49,ISNUMBER(H33)=FALSE),0,VLOOKUP(H33,PointTable,I$3,TRUE)),0)</f>
        <v>287.5</v>
      </c>
      <c r="J33" s="21" t="s">
        <v>11</v>
      </c>
      <c r="K33" s="22">
        <f>IF(OR('Men''s Epée'!$A$3=1,'Men''s Epée'!$X$3=TRUE),IF(OR(J33&gt;=49,ISNUMBER(J33)=FALSE),0,VLOOKUP(J33,PointTable,K$3,TRUE)),0)</f>
        <v>0</v>
      </c>
      <c r="L33" s="21">
        <v>27</v>
      </c>
      <c r="M33" s="22">
        <f>IF(OR('Men''s Epée'!$A$3=1,'Men''s Epée'!$Y$3=TRUE),IF(OR(L33&gt;=49,ISNUMBER(L33)=FALSE),0,VLOOKUP(L33,PointTable,M$3,TRUE)),0)</f>
        <v>305</v>
      </c>
      <c r="N33" s="21" t="s">
        <v>11</v>
      </c>
      <c r="O33" s="22">
        <f>IF(OR('Men''s Epée'!$A$3=1,'Men''s Epée'!$Z$3=TRUE),IF(OR(N33&gt;=49,ISNUMBER(N33)=FALSE),0,VLOOKUP(N33,PointTable,O$3,TRUE)),0)</f>
        <v>0</v>
      </c>
      <c r="P33" s="21">
        <v>23</v>
      </c>
      <c r="Q33" s="22">
        <f>IF(OR('Men''s Epée'!$A$3=1,'Men''s Epée'!$AA$3=TRUE),IF(OR(P33&gt;=49,ISNUMBER(P33)=FALSE),0,VLOOKUP(P33,PointTable,Q$3,TRUE)),0)</f>
        <v>338</v>
      </c>
      <c r="R33" s="23"/>
      <c r="S33" s="23"/>
      <c r="T33" s="23"/>
      <c r="U33" s="24"/>
      <c r="W33" s="25">
        <f t="shared" si="2"/>
        <v>287.5</v>
      </c>
      <c r="X33" s="25">
        <f t="shared" si="3"/>
        <v>0</v>
      </c>
      <c r="Y33" s="25">
        <f t="shared" si="4"/>
        <v>305</v>
      </c>
      <c r="Z33" s="25">
        <f t="shared" si="5"/>
        <v>0</v>
      </c>
      <c r="AA33" s="25">
        <f t="shared" si="6"/>
        <v>338</v>
      </c>
      <c r="AB33" s="25">
        <f>IF(OR('Men''s Epée'!$A$3=1,R33&gt;0),ABS(R33),0)</f>
        <v>0</v>
      </c>
      <c r="AC33" s="25">
        <f>IF(OR('Men''s Epée'!$A$3=1,S33&gt;0),ABS(S33),0)</f>
        <v>0</v>
      </c>
      <c r="AD33" s="25">
        <f>IF(OR('Men''s Epée'!$A$3=1,T33&gt;0),ABS(T33),0)</f>
        <v>0</v>
      </c>
      <c r="AE33" s="25">
        <f>IF(OR('Men''s Epée'!$A$3=1,U33&gt;0),ABS(U33),0)</f>
        <v>0</v>
      </c>
      <c r="AG33" s="12">
        <f>IF('Men''s Epée'!$W$3=TRUE,I33,0)</f>
        <v>287.5</v>
      </c>
      <c r="AH33" s="12">
        <f>IF('Men''s Epée'!$X$3=TRUE,K33,0)</f>
        <v>0</v>
      </c>
      <c r="AI33" s="12">
        <f>IF('Men''s Epée'!$Y$3=TRUE,M33,0)</f>
        <v>305</v>
      </c>
      <c r="AJ33" s="12">
        <f>IF('Men''s Epée'!$Z$3=TRUE,O33,0)</f>
        <v>0</v>
      </c>
      <c r="AK33" s="12">
        <f>IF('Men''s Epée'!$AA$3=TRUE,Q33,0)</f>
        <v>338</v>
      </c>
      <c r="AL33" s="26">
        <f t="shared" si="7"/>
        <v>0</v>
      </c>
      <c r="AM33" s="26">
        <f t="shared" si="7"/>
        <v>0</v>
      </c>
      <c r="AN33" s="26">
        <f t="shared" si="7"/>
        <v>0</v>
      </c>
      <c r="AO33" s="26">
        <f t="shared" si="7"/>
        <v>0</v>
      </c>
      <c r="AP33" s="12">
        <f t="shared" si="8"/>
        <v>930.5</v>
      </c>
    </row>
    <row r="34" spans="1:42" ht="13.5">
      <c r="A34" s="16" t="str">
        <f t="shared" si="0"/>
        <v>31</v>
      </c>
      <c r="B34" s="16" t="str">
        <f t="shared" si="1"/>
        <v># ^</v>
      </c>
      <c r="C34" s="17" t="s">
        <v>309</v>
      </c>
      <c r="D34" s="18">
        <v>81</v>
      </c>
      <c r="E34" s="19">
        <f>ROUND(F34+IF('Men''s Epée'!$A$3=1,G34,0)+LARGE($W34:$AE34,1)+LARGE($W34:$AE34,2)+LARGE($W34:$AE34,3),0)</f>
        <v>926</v>
      </c>
      <c r="F34" s="20"/>
      <c r="G34" s="21"/>
      <c r="H34" s="21" t="s">
        <v>11</v>
      </c>
      <c r="I34" s="22">
        <f>IF(OR('Men''s Epée'!$A$3=1,'Men''s Epée'!$W$3=TRUE),IF(OR(H34&gt;=49,ISNUMBER(H34)=FALSE),0,VLOOKUP(H34,PointTable,I$3,TRUE)),0)</f>
        <v>0</v>
      </c>
      <c r="J34" s="21">
        <v>39</v>
      </c>
      <c r="K34" s="22">
        <f>IF(OR('Men''s Epée'!$A$3=1,'Men''s Epée'!$X$3=TRUE),IF(OR(J34&gt;=49,ISNUMBER(J34)=FALSE),0,VLOOKUP(J34,PointTable,K$3,TRUE)),0)</f>
        <v>245</v>
      </c>
      <c r="L34" s="21">
        <v>33</v>
      </c>
      <c r="M34" s="22">
        <f>IF(OR('Men''s Epée'!$A$3=1,'Men''s Epée'!$Y$3=TRUE),IF(OR(L34&gt;=49,ISNUMBER(L34)=FALSE),0,VLOOKUP(L34,PointTable,M$3,TRUE)),0)</f>
        <v>275</v>
      </c>
      <c r="N34" s="21">
        <v>24</v>
      </c>
      <c r="O34" s="22">
        <f>IF(OR('Men''s Epée'!$A$3=1,'Men''s Epée'!$Z$3=TRUE),IF(OR(N34&gt;=49,ISNUMBER(N34)=FALSE),0,VLOOKUP(N34,PointTable,O$3,TRUE)),0)</f>
        <v>315</v>
      </c>
      <c r="P34" s="21">
        <v>24</v>
      </c>
      <c r="Q34" s="22">
        <f>IF(OR('Men''s Epée'!$A$3=1,'Men''s Epée'!$AA$3=TRUE),IF(OR(P34&gt;=49,ISNUMBER(P34)=FALSE),0,VLOOKUP(P34,PointTable,Q$3,TRUE)),0)</f>
        <v>336</v>
      </c>
      <c r="R34" s="23"/>
      <c r="S34" s="23"/>
      <c r="T34" s="23"/>
      <c r="U34" s="24"/>
      <c r="W34" s="25">
        <f t="shared" si="2"/>
        <v>0</v>
      </c>
      <c r="X34" s="25">
        <f t="shared" si="3"/>
        <v>245</v>
      </c>
      <c r="Y34" s="25">
        <f t="shared" si="4"/>
        <v>275</v>
      </c>
      <c r="Z34" s="25">
        <f t="shared" si="5"/>
        <v>315</v>
      </c>
      <c r="AA34" s="25">
        <f t="shared" si="6"/>
        <v>336</v>
      </c>
      <c r="AB34" s="25">
        <f>IF(OR('Men''s Epée'!$A$3=1,R34&gt;0),ABS(R34),0)</f>
        <v>0</v>
      </c>
      <c r="AC34" s="25">
        <f>IF(OR('Men''s Epée'!$A$3=1,S34&gt;0),ABS(S34),0)</f>
        <v>0</v>
      </c>
      <c r="AD34" s="25">
        <f>IF(OR('Men''s Epée'!$A$3=1,T34&gt;0),ABS(T34),0)</f>
        <v>0</v>
      </c>
      <c r="AE34" s="25">
        <f>IF(OR('Men''s Epée'!$A$3=1,U34&gt;0),ABS(U34),0)</f>
        <v>0</v>
      </c>
      <c r="AG34" s="12">
        <f>IF('Men''s Epée'!$W$3=TRUE,I34,0)</f>
        <v>0</v>
      </c>
      <c r="AH34" s="12">
        <f>IF('Men''s Epée'!$X$3=TRUE,K34,0)</f>
        <v>245</v>
      </c>
      <c r="AI34" s="12">
        <f>IF('Men''s Epée'!$Y$3=TRUE,M34,0)</f>
        <v>275</v>
      </c>
      <c r="AJ34" s="12">
        <f>IF('Men''s Epée'!$Z$3=TRUE,O34,0)</f>
        <v>315</v>
      </c>
      <c r="AK34" s="12">
        <f>IF('Men''s Epée'!$AA$3=TRUE,Q34,0)</f>
        <v>336</v>
      </c>
      <c r="AL34" s="26">
        <f t="shared" si="7"/>
        <v>0</v>
      </c>
      <c r="AM34" s="26">
        <f t="shared" si="7"/>
        <v>0</v>
      </c>
      <c r="AN34" s="26">
        <f t="shared" si="7"/>
        <v>0</v>
      </c>
      <c r="AO34" s="26">
        <f t="shared" si="7"/>
        <v>0</v>
      </c>
      <c r="AP34" s="12">
        <f t="shared" si="8"/>
        <v>926</v>
      </c>
    </row>
    <row r="35" spans="1:42" ht="13.5">
      <c r="A35" s="16" t="str">
        <f t="shared" si="0"/>
        <v>32</v>
      </c>
      <c r="B35" s="16" t="str">
        <f t="shared" si="1"/>
        <v># ^</v>
      </c>
      <c r="C35" s="17" t="s">
        <v>160</v>
      </c>
      <c r="D35" s="18">
        <v>81</v>
      </c>
      <c r="E35" s="19">
        <f>ROUND(F35+IF('Men''s Epée'!$A$3=1,G35,0)+LARGE($W35:$AE35,1)+LARGE($W35:$AE35,2)+LARGE($W35:$AE35,3),0)</f>
        <v>875</v>
      </c>
      <c r="F35" s="20"/>
      <c r="G35" s="21"/>
      <c r="H35" s="21">
        <v>38</v>
      </c>
      <c r="I35" s="22">
        <f>IF(OR('Men''s Epée'!$A$3=1,'Men''s Epée'!$W$3=TRUE),IF(OR(H35&gt;=49,ISNUMBER(H35)=FALSE),0,VLOOKUP(H35,PointTable,I$3,TRUE)),0)</f>
        <v>250</v>
      </c>
      <c r="J35" s="21">
        <v>21.5</v>
      </c>
      <c r="K35" s="22">
        <f>IF(OR('Men''s Epée'!$A$3=1,'Men''s Epée'!$X$3=TRUE),IF(OR(J35&gt;=49,ISNUMBER(J35)=FALSE),0,VLOOKUP(J35,PointTable,K$3,TRUE)),0)</f>
        <v>392.5</v>
      </c>
      <c r="L35" s="21">
        <v>41.5</v>
      </c>
      <c r="M35" s="22">
        <f>IF(OR('Men''s Epée'!$A$3=1,'Men''s Epée'!$Y$3=TRUE),IF(OR(L35&gt;=49,ISNUMBER(L35)=FALSE),0,VLOOKUP(L35,PointTable,M$3,TRUE)),0)</f>
        <v>232.5</v>
      </c>
      <c r="N35" s="21" t="s">
        <v>11</v>
      </c>
      <c r="O35" s="22">
        <f>IF(OR('Men''s Epée'!$A$3=1,'Men''s Epée'!$Z$3=TRUE),IF(OR(N35&gt;=49,ISNUMBER(N35)=FALSE),0,VLOOKUP(N35,PointTable,O$3,TRUE)),0)</f>
        <v>0</v>
      </c>
      <c r="P35" s="21" t="s">
        <v>11</v>
      </c>
      <c r="Q35" s="22">
        <f>IF(OR('Men''s Epée'!$A$3=1,'Men''s Epée'!$AA$3=TRUE),IF(OR(P35&gt;=49,ISNUMBER(P35)=FALSE),0,VLOOKUP(P35,PointTable,Q$3,TRUE)),0)</f>
        <v>0</v>
      </c>
      <c r="R35" s="23"/>
      <c r="S35" s="23"/>
      <c r="T35" s="23"/>
      <c r="U35" s="24"/>
      <c r="W35" s="25">
        <f t="shared" si="2"/>
        <v>250</v>
      </c>
      <c r="X35" s="25">
        <f t="shared" si="3"/>
        <v>392.5</v>
      </c>
      <c r="Y35" s="25">
        <f t="shared" si="4"/>
        <v>232.5</v>
      </c>
      <c r="Z35" s="25">
        <f t="shared" si="5"/>
        <v>0</v>
      </c>
      <c r="AA35" s="25">
        <f t="shared" si="6"/>
        <v>0</v>
      </c>
      <c r="AB35" s="25">
        <f>IF(OR('Men''s Epée'!$A$3=1,R35&gt;0),ABS(R35),0)</f>
        <v>0</v>
      </c>
      <c r="AC35" s="25">
        <f>IF(OR('Men''s Epée'!$A$3=1,S35&gt;0),ABS(S35),0)</f>
        <v>0</v>
      </c>
      <c r="AD35" s="25">
        <f>IF(OR('Men''s Epée'!$A$3=1,T35&gt;0),ABS(T35),0)</f>
        <v>0</v>
      </c>
      <c r="AE35" s="25">
        <f>IF(OR('Men''s Epée'!$A$3=1,U35&gt;0),ABS(U35),0)</f>
        <v>0</v>
      </c>
      <c r="AG35" s="12">
        <f>IF('Men''s Epée'!$W$3=TRUE,I35,0)</f>
        <v>250</v>
      </c>
      <c r="AH35" s="12">
        <f>IF('Men''s Epée'!$X$3=TRUE,K35,0)</f>
        <v>392.5</v>
      </c>
      <c r="AI35" s="12">
        <f>IF('Men''s Epée'!$Y$3=TRUE,M35,0)</f>
        <v>232.5</v>
      </c>
      <c r="AJ35" s="12">
        <f>IF('Men''s Epée'!$Z$3=TRUE,O35,0)</f>
        <v>0</v>
      </c>
      <c r="AK35" s="12">
        <f>IF('Men''s Epée'!$AA$3=TRUE,Q35,0)</f>
        <v>0</v>
      </c>
      <c r="AL35" s="26">
        <f t="shared" si="7"/>
        <v>0</v>
      </c>
      <c r="AM35" s="26">
        <f t="shared" si="7"/>
        <v>0</v>
      </c>
      <c r="AN35" s="26">
        <f t="shared" si="7"/>
        <v>0</v>
      </c>
      <c r="AO35" s="26">
        <f t="shared" si="7"/>
        <v>0</v>
      </c>
      <c r="AP35" s="12">
        <f t="shared" si="8"/>
        <v>875</v>
      </c>
    </row>
    <row r="36" spans="1:42" ht="13.5">
      <c r="A36" s="16" t="str">
        <f t="shared" si="0"/>
        <v>33</v>
      </c>
      <c r="B36" s="16" t="str">
        <f aca="true" t="shared" si="9" ref="B36:B48">TRIM(IF(D36&gt;=JuniorCutoff,"#","")&amp;IF(ISERROR(FIND("*",C36))," "&amp;IF(AND(D36&gt;=WUGStartCutoff,D36&lt;=WUGStopCutoff),"^",""),""))</f>
        <v>^</v>
      </c>
      <c r="C36" s="17" t="s">
        <v>159</v>
      </c>
      <c r="D36" s="18">
        <v>76</v>
      </c>
      <c r="E36" s="19">
        <f>ROUND(F36+IF('Men''s Epée'!$A$3=1,G36,0)+LARGE($W36:$AE36,1)+LARGE($W36:$AE36,2)+LARGE($W36:$AE36,3),0)</f>
        <v>795</v>
      </c>
      <c r="F36" s="20"/>
      <c r="G36" s="21"/>
      <c r="H36" s="21">
        <v>37</v>
      </c>
      <c r="I36" s="22">
        <f>IF(OR('Men''s Epée'!$A$3=1,'Men''s Epée'!$W$3=TRUE),IF(OR(H36&gt;=49,ISNUMBER(H36)=FALSE),0,VLOOKUP(H36,PointTable,I$3,TRUE)),0)</f>
        <v>255</v>
      </c>
      <c r="J36" s="21">
        <v>34</v>
      </c>
      <c r="K36" s="22">
        <f>IF(OR('Men''s Epée'!$A$3=1,'Men''s Epée'!$X$3=TRUE),IF(OR(J36&gt;=49,ISNUMBER(J36)=FALSE),0,VLOOKUP(J36,PointTable,K$3,TRUE)),0)</f>
        <v>270</v>
      </c>
      <c r="L36" s="21">
        <v>34</v>
      </c>
      <c r="M36" s="22">
        <f>IF(OR('Men''s Epée'!$A$3=1,'Men''s Epée'!$Y$3=TRUE),IF(OR(L36&gt;=49,ISNUMBER(L36)=FALSE),0,VLOOKUP(L36,PointTable,M$3,TRUE)),0)</f>
        <v>270</v>
      </c>
      <c r="N36" s="21" t="s">
        <v>11</v>
      </c>
      <c r="O36" s="22">
        <f>IF(OR('Men''s Epée'!$A$3=1,'Men''s Epée'!$Z$3=TRUE),IF(OR(N36&gt;=49,ISNUMBER(N36)=FALSE),0,VLOOKUP(N36,PointTable,O$3,TRUE)),0)</f>
        <v>0</v>
      </c>
      <c r="P36" s="21" t="s">
        <v>11</v>
      </c>
      <c r="Q36" s="22">
        <f>IF(OR('Men''s Epée'!$A$3=1,'Men''s Epée'!$AA$3=TRUE),IF(OR(P36&gt;=49,ISNUMBER(P36)=FALSE),0,VLOOKUP(P36,PointTable,Q$3,TRUE)),0)</f>
        <v>0</v>
      </c>
      <c r="R36" s="23"/>
      <c r="S36" s="23"/>
      <c r="T36" s="23"/>
      <c r="U36" s="24"/>
      <c r="W36" s="25">
        <f aca="true" t="shared" si="10" ref="W36:W48">I36</f>
        <v>255</v>
      </c>
      <c r="X36" s="25">
        <f aca="true" t="shared" si="11" ref="X36:X48">K36</f>
        <v>270</v>
      </c>
      <c r="Y36" s="25">
        <f aca="true" t="shared" si="12" ref="Y36:Y48">M36</f>
        <v>270</v>
      </c>
      <c r="Z36" s="25">
        <f aca="true" t="shared" si="13" ref="Z36:Z48">O36</f>
        <v>0</v>
      </c>
      <c r="AA36" s="25">
        <f aca="true" t="shared" si="14" ref="AA36:AA48">Q36</f>
        <v>0</v>
      </c>
      <c r="AB36" s="25">
        <f>IF(OR('Men''s Epée'!$A$3=1,R36&gt;0),ABS(R36),0)</f>
        <v>0</v>
      </c>
      <c r="AC36" s="25">
        <f>IF(OR('Men''s Epée'!$A$3=1,S36&gt;0),ABS(S36),0)</f>
        <v>0</v>
      </c>
      <c r="AD36" s="25">
        <f>IF(OR('Men''s Epée'!$A$3=1,T36&gt;0),ABS(T36),0)</f>
        <v>0</v>
      </c>
      <c r="AE36" s="25">
        <f>IF(OR('Men''s Epée'!$A$3=1,U36&gt;0),ABS(U36),0)</f>
        <v>0</v>
      </c>
      <c r="AG36" s="12">
        <f>IF('Men''s Epée'!$W$3=TRUE,I36,0)</f>
        <v>255</v>
      </c>
      <c r="AH36" s="12">
        <f>IF('Men''s Epée'!$X$3=TRUE,K36,0)</f>
        <v>270</v>
      </c>
      <c r="AI36" s="12">
        <f>IF('Men''s Epée'!$Y$3=TRUE,M36,0)</f>
        <v>270</v>
      </c>
      <c r="AJ36" s="12">
        <f>IF('Men''s Epée'!$Z$3=TRUE,O36,0)</f>
        <v>0</v>
      </c>
      <c r="AK36" s="12">
        <f>IF('Men''s Epée'!$AA$3=TRUE,Q36,0)</f>
        <v>0</v>
      </c>
      <c r="AL36" s="26">
        <f aca="true" t="shared" si="15" ref="AL36:AL48">MAX(R36,0)</f>
        <v>0</v>
      </c>
      <c r="AM36" s="26">
        <f aca="true" t="shared" si="16" ref="AM36:AM48">MAX(S36,0)</f>
        <v>0</v>
      </c>
      <c r="AN36" s="26">
        <f aca="true" t="shared" si="17" ref="AN36:AN48">MAX(T36,0)</f>
        <v>0</v>
      </c>
      <c r="AO36" s="26">
        <f aca="true" t="shared" si="18" ref="AO36:AO48">MAX(U36,0)</f>
        <v>0</v>
      </c>
      <c r="AP36" s="12">
        <f aca="true" t="shared" si="19" ref="AP36:AP48">LARGE(AG36:AO36,1)+LARGE(AG36:AO36,2)+LARGE(AG36:AO36,3)+F36</f>
        <v>795</v>
      </c>
    </row>
    <row r="37" spans="1:42" ht="13.5">
      <c r="A37" s="16" t="str">
        <f t="shared" si="0"/>
        <v>34</v>
      </c>
      <c r="B37" s="16" t="str">
        <f t="shared" si="9"/>
        <v># ^</v>
      </c>
      <c r="C37" s="39" t="s">
        <v>419</v>
      </c>
      <c r="D37" s="18">
        <v>81</v>
      </c>
      <c r="E37" s="19">
        <f>ROUND(F37+IF('Men''s Epée'!$A$3=1,G37,0)+LARGE($W37:$AE37,1)+LARGE($W37:$AE37,2)+LARGE($W37:$AE37,3),0)</f>
        <v>785</v>
      </c>
      <c r="F37" s="20"/>
      <c r="G37" s="21"/>
      <c r="H37" s="21" t="s">
        <v>11</v>
      </c>
      <c r="I37" s="22">
        <f>IF(OR('Men''s Epée'!$A$3=1,'Men''s Epée'!$W$3=TRUE),IF(OR(H37&gt;=49,ISNUMBER(H37)=FALSE),0,VLOOKUP(H37,PointTable,I$3,TRUE)),0)</f>
        <v>0</v>
      </c>
      <c r="J37" s="21" t="s">
        <v>11</v>
      </c>
      <c r="K37" s="22">
        <f>IF(OR('Men''s Epée'!$A$3=1,'Men''s Epée'!$X$3=TRUE),IF(OR(J37&gt;=49,ISNUMBER(J37)=FALSE),0,VLOOKUP(J37,PointTable,K$3,TRUE)),0)</f>
        <v>0</v>
      </c>
      <c r="L37" s="21" t="s">
        <v>11</v>
      </c>
      <c r="M37" s="22">
        <f>IF(OR('Men''s Epée'!$A$3=1,'Men''s Epée'!$Y$3=TRUE),IF(OR(L37&gt;=49,ISNUMBER(L37)=FALSE),0,VLOOKUP(L37,PointTable,M$3,TRUE)),0)</f>
        <v>0</v>
      </c>
      <c r="N37" s="21">
        <v>16</v>
      </c>
      <c r="O37" s="22">
        <f>IF(OR('Men''s Epée'!$A$3=1,'Men''s Epée'!$Z$3=TRUE),IF(OR(N37&gt;=49,ISNUMBER(N37)=FALSE),0,VLOOKUP(N37,PointTable,O$3,TRUE)),0)</f>
        <v>500</v>
      </c>
      <c r="P37" s="21">
        <v>27</v>
      </c>
      <c r="Q37" s="22">
        <f>IF(OR('Men''s Epée'!$A$3=1,'Men''s Epée'!$AA$3=TRUE),IF(OR(P37&gt;=49,ISNUMBER(P37)=FALSE),0,VLOOKUP(P37,PointTable,Q$3,TRUE)),0)</f>
        <v>285</v>
      </c>
      <c r="R37" s="23"/>
      <c r="S37" s="23"/>
      <c r="T37" s="23"/>
      <c r="U37" s="24"/>
      <c r="W37" s="25">
        <f t="shared" si="10"/>
        <v>0</v>
      </c>
      <c r="X37" s="25">
        <f t="shared" si="11"/>
        <v>0</v>
      </c>
      <c r="Y37" s="25">
        <f t="shared" si="12"/>
        <v>0</v>
      </c>
      <c r="Z37" s="25">
        <f t="shared" si="13"/>
        <v>500</v>
      </c>
      <c r="AA37" s="25">
        <f t="shared" si="14"/>
        <v>285</v>
      </c>
      <c r="AB37" s="25">
        <f>IF(OR('Men''s Epée'!$A$3=1,R37&gt;0),ABS(R37),0)</f>
        <v>0</v>
      </c>
      <c r="AC37" s="25">
        <f>IF(OR('Men''s Epée'!$A$3=1,S37&gt;0),ABS(S37),0)</f>
        <v>0</v>
      </c>
      <c r="AD37" s="25">
        <f>IF(OR('Men''s Epée'!$A$3=1,T37&gt;0),ABS(T37),0)</f>
        <v>0</v>
      </c>
      <c r="AE37" s="25">
        <f>IF(OR('Men''s Epée'!$A$3=1,U37&gt;0),ABS(U37),0)</f>
        <v>0</v>
      </c>
      <c r="AG37" s="12">
        <f>IF('Men''s Epée'!$W$3=TRUE,I37,0)</f>
        <v>0</v>
      </c>
      <c r="AH37" s="12">
        <f>IF('Men''s Epée'!$X$3=TRUE,K37,0)</f>
        <v>0</v>
      </c>
      <c r="AI37" s="12">
        <f>IF('Men''s Epée'!$Y$3=TRUE,M37,0)</f>
        <v>0</v>
      </c>
      <c r="AJ37" s="12">
        <f>IF('Men''s Epée'!$Z$3=TRUE,O37,0)</f>
        <v>500</v>
      </c>
      <c r="AK37" s="12">
        <f>IF('Men''s Epée'!$AA$3=TRUE,Q37,0)</f>
        <v>285</v>
      </c>
      <c r="AL37" s="26">
        <f t="shared" si="15"/>
        <v>0</v>
      </c>
      <c r="AM37" s="26">
        <f t="shared" si="16"/>
        <v>0</v>
      </c>
      <c r="AN37" s="26">
        <f t="shared" si="17"/>
        <v>0</v>
      </c>
      <c r="AO37" s="26">
        <f t="shared" si="18"/>
        <v>0</v>
      </c>
      <c r="AP37" s="12">
        <f t="shared" si="19"/>
        <v>785</v>
      </c>
    </row>
    <row r="38" spans="1:42" ht="13.5">
      <c r="A38" s="16" t="str">
        <f t="shared" si="0"/>
        <v>35</v>
      </c>
      <c r="B38" s="16" t="str">
        <f t="shared" si="9"/>
        <v>#</v>
      </c>
      <c r="C38" s="17" t="s">
        <v>158</v>
      </c>
      <c r="D38" s="18">
        <v>82</v>
      </c>
      <c r="E38" s="19">
        <f>ROUND(F38+IF('Men''s Epée'!$A$3=1,G38,0)+LARGE($W38:$AE38,1)+LARGE($W38:$AE38,2)+LARGE($W38:$AE38,3),0)</f>
        <v>737</v>
      </c>
      <c r="F38" s="20"/>
      <c r="G38" s="21"/>
      <c r="H38" s="21">
        <v>36</v>
      </c>
      <c r="I38" s="22">
        <f>IF(OR('Men''s Epée'!$A$3=1,'Men''s Epée'!$W$3=TRUE),IF(OR(H38&gt;=49,ISNUMBER(H38)=FALSE),0,VLOOKUP(H38,PointTable,I$3,TRUE)),0)</f>
        <v>260</v>
      </c>
      <c r="J38" s="21" t="s">
        <v>11</v>
      </c>
      <c r="K38" s="22">
        <f>IF(OR('Men''s Epée'!$A$3=1,'Men''s Epée'!$X$3=TRUE),IF(OR(J38&gt;=49,ISNUMBER(J38)=FALSE),0,VLOOKUP(J38,PointTable,K$3,TRUE)),0)</f>
        <v>0</v>
      </c>
      <c r="L38" s="21">
        <v>48</v>
      </c>
      <c r="M38" s="22">
        <f>IF(OR('Men''s Epée'!$A$3=1,'Men''s Epée'!$Y$3=TRUE),IF(OR(L38&gt;=49,ISNUMBER(L38)=FALSE),0,VLOOKUP(L38,PointTable,M$3,TRUE)),0)</f>
        <v>200</v>
      </c>
      <c r="N38" s="21" t="s">
        <v>11</v>
      </c>
      <c r="O38" s="22">
        <f>IF(OR('Men''s Epée'!$A$3=1,'Men''s Epée'!$Z$3=TRUE),IF(OR(N38&gt;=49,ISNUMBER(N38)=FALSE),0,VLOOKUP(N38,PointTable,O$3,TRUE)),0)</f>
        <v>0</v>
      </c>
      <c r="P38" s="21">
        <v>31</v>
      </c>
      <c r="Q38" s="22">
        <f>IF(OR('Men''s Epée'!$A$3=1,'Men''s Epée'!$AA$3=TRUE),IF(OR(P38&gt;=49,ISNUMBER(P38)=FALSE),0,VLOOKUP(P38,PointTable,Q$3,TRUE)),0)</f>
        <v>277</v>
      </c>
      <c r="R38" s="23"/>
      <c r="S38" s="23"/>
      <c r="T38" s="23"/>
      <c r="U38" s="24"/>
      <c r="W38" s="25">
        <f t="shared" si="10"/>
        <v>260</v>
      </c>
      <c r="X38" s="25">
        <f t="shared" si="11"/>
        <v>0</v>
      </c>
      <c r="Y38" s="25">
        <f t="shared" si="12"/>
        <v>200</v>
      </c>
      <c r="Z38" s="25">
        <f t="shared" si="13"/>
        <v>0</v>
      </c>
      <c r="AA38" s="25">
        <f t="shared" si="14"/>
        <v>277</v>
      </c>
      <c r="AB38" s="25">
        <f>IF(OR('Men''s Epée'!$A$3=1,R38&gt;0),ABS(R38),0)</f>
        <v>0</v>
      </c>
      <c r="AC38" s="25">
        <f>IF(OR('Men''s Epée'!$A$3=1,S38&gt;0),ABS(S38),0)</f>
        <v>0</v>
      </c>
      <c r="AD38" s="25">
        <f>IF(OR('Men''s Epée'!$A$3=1,T38&gt;0),ABS(T38),0)</f>
        <v>0</v>
      </c>
      <c r="AE38" s="25">
        <f>IF(OR('Men''s Epée'!$A$3=1,U38&gt;0),ABS(U38),0)</f>
        <v>0</v>
      </c>
      <c r="AG38" s="12">
        <f>IF('Men''s Epée'!$W$3=TRUE,I38,0)</f>
        <v>260</v>
      </c>
      <c r="AH38" s="12">
        <f>IF('Men''s Epée'!$X$3=TRUE,K38,0)</f>
        <v>0</v>
      </c>
      <c r="AI38" s="12">
        <f>IF('Men''s Epée'!$Y$3=TRUE,M38,0)</f>
        <v>200</v>
      </c>
      <c r="AJ38" s="12">
        <f>IF('Men''s Epée'!$Z$3=TRUE,O38,0)</f>
        <v>0</v>
      </c>
      <c r="AK38" s="12">
        <f>IF('Men''s Epée'!$AA$3=TRUE,Q38,0)</f>
        <v>277</v>
      </c>
      <c r="AL38" s="26">
        <f t="shared" si="15"/>
        <v>0</v>
      </c>
      <c r="AM38" s="26">
        <f t="shared" si="16"/>
        <v>0</v>
      </c>
      <c r="AN38" s="26">
        <f t="shared" si="17"/>
        <v>0</v>
      </c>
      <c r="AO38" s="26">
        <f t="shared" si="18"/>
        <v>0</v>
      </c>
      <c r="AP38" s="12">
        <f t="shared" si="19"/>
        <v>737</v>
      </c>
    </row>
    <row r="39" spans="1:42" ht="13.5">
      <c r="A39" s="16" t="str">
        <f t="shared" si="0"/>
        <v>36</v>
      </c>
      <c r="B39" s="16">
        <f t="shared" si="9"/>
      </c>
      <c r="C39" s="17" t="s">
        <v>142</v>
      </c>
      <c r="D39" s="18">
        <v>69</v>
      </c>
      <c r="E39" s="19">
        <f>ROUND(F39+IF('Men''s Epée'!$A$3=1,G39,0)+LARGE($W39:$AE39,1)+LARGE($W39:$AE39,2)+LARGE($W39:$AE39,3),0)</f>
        <v>670</v>
      </c>
      <c r="F39" s="20"/>
      <c r="G39" s="21"/>
      <c r="H39" s="21">
        <v>34</v>
      </c>
      <c r="I39" s="22">
        <f>IF(OR('Men''s Epée'!$A$3=1,'Men''s Epée'!$W$3=TRUE),IF(OR(H39&gt;=49,ISNUMBER(H39)=FALSE),0,VLOOKUP(H39,PointTable,I$3,TRUE)),0)</f>
        <v>270</v>
      </c>
      <c r="J39" s="21">
        <v>20</v>
      </c>
      <c r="K39" s="22">
        <f>IF(OR('Men''s Epée'!$A$3=1,'Men''s Epée'!$X$3=TRUE),IF(OR(J39&gt;=49,ISNUMBER(J39)=FALSE),0,VLOOKUP(J39,PointTable,K$3,TRUE)),0)</f>
        <v>400</v>
      </c>
      <c r="L39" s="21" t="s">
        <v>11</v>
      </c>
      <c r="M39" s="22">
        <f>IF(OR('Men''s Epée'!$A$3=1,'Men''s Epée'!$Y$3=TRUE),IF(OR(L39&gt;=49,ISNUMBER(L39)=FALSE),0,VLOOKUP(L39,PointTable,M$3,TRUE)),0)</f>
        <v>0</v>
      </c>
      <c r="N39" s="21" t="s">
        <v>11</v>
      </c>
      <c r="O39" s="22">
        <f>IF(OR('Men''s Epée'!$A$3=1,'Men''s Epée'!$Z$3=TRUE),IF(OR(N39&gt;=49,ISNUMBER(N39)=FALSE),0,VLOOKUP(N39,PointTable,O$3,TRUE)),0)</f>
        <v>0</v>
      </c>
      <c r="P39" s="21" t="s">
        <v>11</v>
      </c>
      <c r="Q39" s="22">
        <f>IF(OR('Men''s Epée'!$A$3=1,'Men''s Epée'!$AA$3=TRUE),IF(OR(P39&gt;=49,ISNUMBER(P39)=FALSE),0,VLOOKUP(P39,PointTable,Q$3,TRUE)),0)</f>
        <v>0</v>
      </c>
      <c r="R39" s="23"/>
      <c r="S39" s="23"/>
      <c r="T39" s="23"/>
      <c r="U39" s="24"/>
      <c r="W39" s="25">
        <f t="shared" si="10"/>
        <v>270</v>
      </c>
      <c r="X39" s="25">
        <f t="shared" si="11"/>
        <v>400</v>
      </c>
      <c r="Y39" s="25">
        <f t="shared" si="12"/>
        <v>0</v>
      </c>
      <c r="Z39" s="25">
        <f t="shared" si="13"/>
        <v>0</v>
      </c>
      <c r="AA39" s="25">
        <f t="shared" si="14"/>
        <v>0</v>
      </c>
      <c r="AB39" s="25">
        <f>IF(OR('Men''s Epée'!$A$3=1,R39&gt;0),ABS(R39),0)</f>
        <v>0</v>
      </c>
      <c r="AC39" s="25">
        <f>IF(OR('Men''s Epée'!$A$3=1,S39&gt;0),ABS(S39),0)</f>
        <v>0</v>
      </c>
      <c r="AD39" s="25">
        <f>IF(OR('Men''s Epée'!$A$3=1,T39&gt;0),ABS(T39),0)</f>
        <v>0</v>
      </c>
      <c r="AE39" s="25">
        <f>IF(OR('Men''s Epée'!$A$3=1,U39&gt;0),ABS(U39),0)</f>
        <v>0</v>
      </c>
      <c r="AG39" s="12">
        <f>IF('Men''s Epée'!$W$3=TRUE,I39,0)</f>
        <v>270</v>
      </c>
      <c r="AH39" s="12">
        <f>IF('Men''s Epée'!$X$3=TRUE,K39,0)</f>
        <v>400</v>
      </c>
      <c r="AI39" s="12">
        <f>IF('Men''s Epée'!$Y$3=TRUE,M39,0)</f>
        <v>0</v>
      </c>
      <c r="AJ39" s="12">
        <f>IF('Men''s Epée'!$Z$3=TRUE,O39,0)</f>
        <v>0</v>
      </c>
      <c r="AK39" s="12">
        <f>IF('Men''s Epée'!$AA$3=TRUE,Q39,0)</f>
        <v>0</v>
      </c>
      <c r="AL39" s="26">
        <f t="shared" si="15"/>
        <v>0</v>
      </c>
      <c r="AM39" s="26">
        <f t="shared" si="16"/>
        <v>0</v>
      </c>
      <c r="AN39" s="26">
        <f t="shared" si="17"/>
        <v>0</v>
      </c>
      <c r="AO39" s="26">
        <f t="shared" si="18"/>
        <v>0</v>
      </c>
      <c r="AP39" s="12">
        <f t="shared" si="19"/>
        <v>670</v>
      </c>
    </row>
    <row r="40" spans="1:42" ht="13.5">
      <c r="A40" s="16" t="str">
        <f t="shared" si="0"/>
        <v>37</v>
      </c>
      <c r="B40" s="16" t="str">
        <f t="shared" si="9"/>
        <v># ^</v>
      </c>
      <c r="C40" s="17" t="s">
        <v>130</v>
      </c>
      <c r="D40" s="18">
        <v>81</v>
      </c>
      <c r="E40" s="19">
        <f>ROUND(F40+IF('Men''s Epée'!$A$3=1,G40,0)+LARGE($W40:$AE40,1)+LARGE($W40:$AE40,2)+LARGE($W40:$AE40,3),0)</f>
        <v>620</v>
      </c>
      <c r="F40" s="20"/>
      <c r="G40" s="21"/>
      <c r="H40" s="21">
        <v>45</v>
      </c>
      <c r="I40" s="22">
        <f>IF(OR('Men''s Epée'!$A$3=1,'Men''s Epée'!$W$3=TRUE),IF(OR(H40&gt;=49,ISNUMBER(H40)=FALSE),0,VLOOKUP(H40,PointTable,I$3,TRUE)),0)</f>
        <v>215</v>
      </c>
      <c r="J40" s="21">
        <v>19</v>
      </c>
      <c r="K40" s="22">
        <f>IF(OR('Men''s Epée'!$A$3=1,'Men''s Epée'!$X$3=TRUE),IF(OR(J40&gt;=49,ISNUMBER(J40)=FALSE),0,VLOOKUP(J40,PointTable,K$3,TRUE)),0)</f>
        <v>405</v>
      </c>
      <c r="L40" s="21" t="s">
        <v>11</v>
      </c>
      <c r="M40" s="22">
        <f>IF(OR('Men''s Epée'!$A$3=1,'Men''s Epée'!$Y$3=TRUE),IF(OR(L40&gt;=49,ISNUMBER(L40)=FALSE),0,VLOOKUP(L40,PointTable,M$3,TRUE)),0)</f>
        <v>0</v>
      </c>
      <c r="N40" s="21" t="s">
        <v>11</v>
      </c>
      <c r="O40" s="22">
        <f>IF(OR('Men''s Epée'!$A$3=1,'Men''s Epée'!$Z$3=TRUE),IF(OR(N40&gt;=49,ISNUMBER(N40)=FALSE),0,VLOOKUP(N40,PointTable,O$3,TRUE)),0)</f>
        <v>0</v>
      </c>
      <c r="P40" s="21" t="s">
        <v>11</v>
      </c>
      <c r="Q40" s="22">
        <f>IF(OR('Men''s Epée'!$A$3=1,'Men''s Epée'!$AA$3=TRUE),IF(OR(P40&gt;=49,ISNUMBER(P40)=FALSE),0,VLOOKUP(P40,PointTable,Q$3,TRUE)),0)</f>
        <v>0</v>
      </c>
      <c r="R40" s="23"/>
      <c r="S40" s="23"/>
      <c r="T40" s="23"/>
      <c r="U40" s="24"/>
      <c r="W40" s="25">
        <f t="shared" si="10"/>
        <v>215</v>
      </c>
      <c r="X40" s="25">
        <f t="shared" si="11"/>
        <v>405</v>
      </c>
      <c r="Y40" s="25">
        <f t="shared" si="12"/>
        <v>0</v>
      </c>
      <c r="Z40" s="25">
        <f t="shared" si="13"/>
        <v>0</v>
      </c>
      <c r="AA40" s="25">
        <f t="shared" si="14"/>
        <v>0</v>
      </c>
      <c r="AB40" s="25">
        <f>IF(OR('Men''s Epée'!$A$3=1,R40&gt;0),ABS(R40),0)</f>
        <v>0</v>
      </c>
      <c r="AC40" s="25">
        <f>IF(OR('Men''s Epée'!$A$3=1,S40&gt;0),ABS(S40),0)</f>
        <v>0</v>
      </c>
      <c r="AD40" s="25">
        <f>IF(OR('Men''s Epée'!$A$3=1,T40&gt;0),ABS(T40),0)</f>
        <v>0</v>
      </c>
      <c r="AE40" s="25">
        <f>IF(OR('Men''s Epée'!$A$3=1,U40&gt;0),ABS(U40),0)</f>
        <v>0</v>
      </c>
      <c r="AG40" s="12">
        <f>IF('Men''s Epée'!$W$3=TRUE,I40,0)</f>
        <v>215</v>
      </c>
      <c r="AH40" s="12">
        <f>IF('Men''s Epée'!$X$3=TRUE,K40,0)</f>
        <v>405</v>
      </c>
      <c r="AI40" s="12">
        <f>IF('Men''s Epée'!$Y$3=TRUE,M40,0)</f>
        <v>0</v>
      </c>
      <c r="AJ40" s="12">
        <f>IF('Men''s Epée'!$Z$3=TRUE,O40,0)</f>
        <v>0</v>
      </c>
      <c r="AK40" s="12">
        <f>IF('Men''s Epée'!$AA$3=TRUE,Q40,0)</f>
        <v>0</v>
      </c>
      <c r="AL40" s="26">
        <f t="shared" si="15"/>
        <v>0</v>
      </c>
      <c r="AM40" s="26">
        <f t="shared" si="16"/>
        <v>0</v>
      </c>
      <c r="AN40" s="26">
        <f t="shared" si="17"/>
        <v>0</v>
      </c>
      <c r="AO40" s="26">
        <f t="shared" si="18"/>
        <v>0</v>
      </c>
      <c r="AP40" s="12">
        <f t="shared" si="19"/>
        <v>620</v>
      </c>
    </row>
    <row r="41" spans="1:42" ht="13.5">
      <c r="A41" s="16" t="str">
        <f t="shared" si="0"/>
        <v>38</v>
      </c>
      <c r="B41" s="16" t="str">
        <f t="shared" si="9"/>
        <v>#</v>
      </c>
      <c r="C41" s="17" t="s">
        <v>144</v>
      </c>
      <c r="D41" s="18">
        <v>82</v>
      </c>
      <c r="E41" s="19">
        <f>ROUND(F41+IF('Men''s Epée'!$A$3=1,G41,0)+LARGE($W41:$AE41,1)+LARGE($W41:$AE41,2)+LARGE($W41:$AE41,3),0)</f>
        <v>595</v>
      </c>
      <c r="F41" s="20"/>
      <c r="G41" s="21"/>
      <c r="H41" s="21">
        <v>46</v>
      </c>
      <c r="I41" s="22">
        <f>IF(OR('Men''s Epée'!$A$3=1,'Men''s Epée'!$W$3=TRUE),IF(OR(H41&gt;=49,ISNUMBER(H41)=FALSE),0,VLOOKUP(H41,PointTable,I$3,TRUE)),0)</f>
        <v>210</v>
      </c>
      <c r="J41" s="21">
        <v>23</v>
      </c>
      <c r="K41" s="22">
        <f>IF(OR('Men''s Epée'!$A$3=1,'Men''s Epée'!$X$3=TRUE),IF(OR(J41&gt;=49,ISNUMBER(J41)=FALSE),0,VLOOKUP(J41,PointTable,K$3,TRUE)),0)</f>
        <v>385</v>
      </c>
      <c r="L41" s="21" t="s">
        <v>11</v>
      </c>
      <c r="M41" s="22">
        <f>IF(OR('Men''s Epée'!$A$3=1,'Men''s Epée'!$Y$3=TRUE),IF(OR(L41&gt;=49,ISNUMBER(L41)=FALSE),0,VLOOKUP(L41,PointTable,M$3,TRUE)),0)</f>
        <v>0</v>
      </c>
      <c r="N41" s="21" t="s">
        <v>11</v>
      </c>
      <c r="O41" s="22">
        <f>IF(OR('Men''s Epée'!$A$3=1,'Men''s Epée'!$Z$3=TRUE),IF(OR(N41&gt;=49,ISNUMBER(N41)=FALSE),0,VLOOKUP(N41,PointTable,O$3,TRUE)),0)</f>
        <v>0</v>
      </c>
      <c r="P41" s="21" t="s">
        <v>11</v>
      </c>
      <c r="Q41" s="22">
        <f>IF(OR('Men''s Epée'!$A$3=1,'Men''s Epée'!$AA$3=TRUE),IF(OR(P41&gt;=49,ISNUMBER(P41)=FALSE),0,VLOOKUP(P41,PointTable,Q$3,TRUE)),0)</f>
        <v>0</v>
      </c>
      <c r="R41" s="23"/>
      <c r="S41" s="23"/>
      <c r="T41" s="23"/>
      <c r="U41" s="24"/>
      <c r="W41" s="25">
        <f t="shared" si="10"/>
        <v>210</v>
      </c>
      <c r="X41" s="25">
        <f t="shared" si="11"/>
        <v>385</v>
      </c>
      <c r="Y41" s="25">
        <f t="shared" si="12"/>
        <v>0</v>
      </c>
      <c r="Z41" s="25">
        <f t="shared" si="13"/>
        <v>0</v>
      </c>
      <c r="AA41" s="25">
        <f t="shared" si="14"/>
        <v>0</v>
      </c>
      <c r="AB41" s="25">
        <f>IF(OR('Men''s Epée'!$A$3=1,R41&gt;0),ABS(R41),0)</f>
        <v>0</v>
      </c>
      <c r="AC41" s="25">
        <f>IF(OR('Men''s Epée'!$A$3=1,S41&gt;0),ABS(S41),0)</f>
        <v>0</v>
      </c>
      <c r="AD41" s="25">
        <f>IF(OR('Men''s Epée'!$A$3=1,T41&gt;0),ABS(T41),0)</f>
        <v>0</v>
      </c>
      <c r="AE41" s="25">
        <f>IF(OR('Men''s Epée'!$A$3=1,U41&gt;0),ABS(U41),0)</f>
        <v>0</v>
      </c>
      <c r="AG41" s="12">
        <f>IF('Men''s Epée'!$W$3=TRUE,I41,0)</f>
        <v>210</v>
      </c>
      <c r="AH41" s="12">
        <f>IF('Men''s Epée'!$X$3=TRUE,K41,0)</f>
        <v>385</v>
      </c>
      <c r="AI41" s="12">
        <f>IF('Men''s Epée'!$Y$3=TRUE,M41,0)</f>
        <v>0</v>
      </c>
      <c r="AJ41" s="12">
        <f>IF('Men''s Epée'!$Z$3=TRUE,O41,0)</f>
        <v>0</v>
      </c>
      <c r="AK41" s="12">
        <f>IF('Men''s Epée'!$AA$3=TRUE,Q41,0)</f>
        <v>0</v>
      </c>
      <c r="AL41" s="26">
        <f t="shared" si="15"/>
        <v>0</v>
      </c>
      <c r="AM41" s="26">
        <f t="shared" si="16"/>
        <v>0</v>
      </c>
      <c r="AN41" s="26">
        <f t="shared" si="17"/>
        <v>0</v>
      </c>
      <c r="AO41" s="26">
        <f t="shared" si="18"/>
        <v>0</v>
      </c>
      <c r="AP41" s="12">
        <f t="shared" si="19"/>
        <v>595</v>
      </c>
    </row>
    <row r="42" spans="1:42" ht="13.5">
      <c r="A42" s="16" t="str">
        <f t="shared" si="0"/>
        <v>39</v>
      </c>
      <c r="B42" s="16" t="str">
        <f t="shared" si="9"/>
        <v>^</v>
      </c>
      <c r="C42" s="17" t="s">
        <v>140</v>
      </c>
      <c r="D42" s="18">
        <v>77</v>
      </c>
      <c r="E42" s="19">
        <f>ROUND(F42+IF('Men''s Epée'!$A$3=1,G42,0)+LARGE($W42:$AE42,1)+LARGE($W42:$AE42,2)+LARGE($W42:$AE42,3),0)</f>
        <v>583</v>
      </c>
      <c r="F42" s="20"/>
      <c r="G42" s="21"/>
      <c r="H42" s="21">
        <v>26.5</v>
      </c>
      <c r="I42" s="22">
        <f>IF(OR('Men''s Epée'!$A$3=1,'Men''s Epée'!$W$3=TRUE),IF(OR(H42&gt;=49,ISNUMBER(H42)=FALSE),0,VLOOKUP(H42,PointTable,I$3,TRUE)),0)</f>
        <v>307.5</v>
      </c>
      <c r="J42" s="21" t="s">
        <v>11</v>
      </c>
      <c r="K42" s="22">
        <f>IF(OR('Men''s Epée'!$A$3=1,'Men''s Epée'!$X$3=TRUE),IF(OR(J42&gt;=49,ISNUMBER(J42)=FALSE),0,VLOOKUP(J42,PointTable,K$3,TRUE)),0)</f>
        <v>0</v>
      </c>
      <c r="L42" s="21" t="s">
        <v>11</v>
      </c>
      <c r="M42" s="22">
        <f>IF(OR('Men''s Epée'!$A$3=1,'Men''s Epée'!$Y$3=TRUE),IF(OR(L42&gt;=49,ISNUMBER(L42)=FALSE),0,VLOOKUP(L42,PointTable,M$3,TRUE)),0)</f>
        <v>0</v>
      </c>
      <c r="N42" s="21" t="s">
        <v>11</v>
      </c>
      <c r="O42" s="22">
        <f>IF(OR('Men''s Epée'!$A$3=1,'Men''s Epée'!$Z$3=TRUE),IF(OR(N42&gt;=49,ISNUMBER(N42)=FALSE),0,VLOOKUP(N42,PointTable,O$3,TRUE)),0)</f>
        <v>0</v>
      </c>
      <c r="P42" s="21">
        <v>32</v>
      </c>
      <c r="Q42" s="22">
        <f>IF(OR('Men''s Epée'!$A$3=1,'Men''s Epée'!$AA$3=TRUE),IF(OR(P42&gt;=49,ISNUMBER(P42)=FALSE),0,VLOOKUP(P42,PointTable,Q$3,TRUE)),0)</f>
        <v>275</v>
      </c>
      <c r="R42" s="23"/>
      <c r="S42" s="23"/>
      <c r="T42" s="23"/>
      <c r="U42" s="24"/>
      <c r="W42" s="25">
        <f t="shared" si="10"/>
        <v>307.5</v>
      </c>
      <c r="X42" s="25">
        <f t="shared" si="11"/>
        <v>0</v>
      </c>
      <c r="Y42" s="25">
        <f t="shared" si="12"/>
        <v>0</v>
      </c>
      <c r="Z42" s="25">
        <f t="shared" si="13"/>
        <v>0</v>
      </c>
      <c r="AA42" s="25">
        <f t="shared" si="14"/>
        <v>275</v>
      </c>
      <c r="AB42" s="25">
        <f>IF(OR('Men''s Epée'!$A$3=1,R42&gt;0),ABS(R42),0)</f>
        <v>0</v>
      </c>
      <c r="AC42" s="25">
        <f>IF(OR('Men''s Epée'!$A$3=1,S42&gt;0),ABS(S42),0)</f>
        <v>0</v>
      </c>
      <c r="AD42" s="25">
        <f>IF(OR('Men''s Epée'!$A$3=1,T42&gt;0),ABS(T42),0)</f>
        <v>0</v>
      </c>
      <c r="AE42" s="25">
        <f>IF(OR('Men''s Epée'!$A$3=1,U42&gt;0),ABS(U42),0)</f>
        <v>0</v>
      </c>
      <c r="AG42" s="12">
        <f>IF('Men''s Epée'!$W$3=TRUE,I42,0)</f>
        <v>307.5</v>
      </c>
      <c r="AH42" s="12">
        <f>IF('Men''s Epée'!$X$3=TRUE,K42,0)</f>
        <v>0</v>
      </c>
      <c r="AI42" s="12">
        <f>IF('Men''s Epée'!$Y$3=TRUE,M42,0)</f>
        <v>0</v>
      </c>
      <c r="AJ42" s="12">
        <f>IF('Men''s Epée'!$Z$3=TRUE,O42,0)</f>
        <v>0</v>
      </c>
      <c r="AK42" s="12">
        <f>IF('Men''s Epée'!$AA$3=TRUE,Q42,0)</f>
        <v>275</v>
      </c>
      <c r="AL42" s="26">
        <f t="shared" si="15"/>
        <v>0</v>
      </c>
      <c r="AM42" s="26">
        <f t="shared" si="16"/>
        <v>0</v>
      </c>
      <c r="AN42" s="26">
        <f t="shared" si="17"/>
        <v>0</v>
      </c>
      <c r="AO42" s="26">
        <f t="shared" si="18"/>
        <v>0</v>
      </c>
      <c r="AP42" s="12">
        <f t="shared" si="19"/>
        <v>582.5</v>
      </c>
    </row>
    <row r="43" spans="1:42" ht="13.5">
      <c r="A43" s="16" t="str">
        <f t="shared" si="0"/>
        <v>40</v>
      </c>
      <c r="B43" s="16" t="str">
        <f t="shared" si="9"/>
        <v># ^</v>
      </c>
      <c r="C43" s="17" t="s">
        <v>148</v>
      </c>
      <c r="D43" s="18">
        <v>80</v>
      </c>
      <c r="E43" s="19">
        <f>ROUND(F43+IF('Men''s Epée'!$A$3=1,G43,0)+LARGE($W43:$AE43,1)+LARGE($W43:$AE43,2)+LARGE($W43:$AE43,3),0)</f>
        <v>571</v>
      </c>
      <c r="F43" s="20"/>
      <c r="G43" s="21"/>
      <c r="H43" s="21" t="s">
        <v>11</v>
      </c>
      <c r="I43" s="22">
        <f>IF(OR('Men''s Epée'!$A$3=1,'Men''s Epée'!$W$3=TRUE),IF(OR(H43&gt;=49,ISNUMBER(H43)=FALSE),0,VLOOKUP(H43,PointTable,I$3,TRUE)),0)</f>
        <v>0</v>
      </c>
      <c r="J43" s="21" t="s">
        <v>11</v>
      </c>
      <c r="K43" s="22">
        <f>IF(OR('Men''s Epée'!$A$3=1,'Men''s Epée'!$X$3=TRUE),IF(OR(J43&gt;=49,ISNUMBER(J43)=FALSE),0,VLOOKUP(J43,PointTable,K$3,TRUE)),0)</f>
        <v>0</v>
      </c>
      <c r="L43" s="21">
        <v>43</v>
      </c>
      <c r="M43" s="22">
        <f>IF(OR('Men''s Epée'!$A$3=1,'Men''s Epée'!$Y$3=TRUE),IF(OR(L43&gt;=49,ISNUMBER(L43)=FALSE),0,VLOOKUP(L43,PointTable,M$3,TRUE)),0)</f>
        <v>225</v>
      </c>
      <c r="N43" s="21" t="s">
        <v>11</v>
      </c>
      <c r="O43" s="22">
        <f>IF(OR('Men''s Epée'!$A$3=1,'Men''s Epée'!$Z$3=TRUE),IF(OR(N43&gt;=49,ISNUMBER(N43)=FALSE),0,VLOOKUP(N43,PointTable,O$3,TRUE)),0)</f>
        <v>0</v>
      </c>
      <c r="P43" s="21">
        <v>19</v>
      </c>
      <c r="Q43" s="22">
        <f>IF(OR('Men''s Epée'!$A$3=1,'Men''s Epée'!$AA$3=TRUE),IF(OR(P43&gt;=49,ISNUMBER(P43)=FALSE),0,VLOOKUP(P43,PointTable,Q$3,TRUE)),0)</f>
        <v>346</v>
      </c>
      <c r="R43" s="23"/>
      <c r="S43" s="23"/>
      <c r="T43" s="23"/>
      <c r="U43" s="24"/>
      <c r="W43" s="25">
        <f t="shared" si="10"/>
        <v>0</v>
      </c>
      <c r="X43" s="25">
        <f t="shared" si="11"/>
        <v>0</v>
      </c>
      <c r="Y43" s="25">
        <f t="shared" si="12"/>
        <v>225</v>
      </c>
      <c r="Z43" s="25">
        <f t="shared" si="13"/>
        <v>0</v>
      </c>
      <c r="AA43" s="25">
        <f t="shared" si="14"/>
        <v>346</v>
      </c>
      <c r="AB43" s="25">
        <f>IF(OR('Men''s Epée'!$A$3=1,R43&gt;0),ABS(R43),0)</f>
        <v>0</v>
      </c>
      <c r="AC43" s="25">
        <f>IF(OR('Men''s Epée'!$A$3=1,S43&gt;0),ABS(S43),0)</f>
        <v>0</v>
      </c>
      <c r="AD43" s="25">
        <f>IF(OR('Men''s Epée'!$A$3=1,T43&gt;0),ABS(T43),0)</f>
        <v>0</v>
      </c>
      <c r="AE43" s="25">
        <f>IF(OR('Men''s Epée'!$A$3=1,U43&gt;0),ABS(U43),0)</f>
        <v>0</v>
      </c>
      <c r="AG43" s="12">
        <f>IF('Men''s Epée'!$W$3=TRUE,I43,0)</f>
        <v>0</v>
      </c>
      <c r="AH43" s="12">
        <f>IF('Men''s Epée'!$X$3=TRUE,K43,0)</f>
        <v>0</v>
      </c>
      <c r="AI43" s="12">
        <f>IF('Men''s Epée'!$Y$3=TRUE,M43,0)</f>
        <v>225</v>
      </c>
      <c r="AJ43" s="12">
        <f>IF('Men''s Epée'!$Z$3=TRUE,O43,0)</f>
        <v>0</v>
      </c>
      <c r="AK43" s="12">
        <f>IF('Men''s Epée'!$AA$3=TRUE,Q43,0)</f>
        <v>346</v>
      </c>
      <c r="AL43" s="26">
        <f t="shared" si="15"/>
        <v>0</v>
      </c>
      <c r="AM43" s="26">
        <f t="shared" si="16"/>
        <v>0</v>
      </c>
      <c r="AN43" s="26">
        <f t="shared" si="17"/>
        <v>0</v>
      </c>
      <c r="AO43" s="26">
        <f t="shared" si="18"/>
        <v>0</v>
      </c>
      <c r="AP43" s="12">
        <f t="shared" si="19"/>
        <v>571</v>
      </c>
    </row>
    <row r="44" spans="1:42" ht="13.5">
      <c r="A44" s="16" t="str">
        <f t="shared" si="0"/>
        <v>41</v>
      </c>
      <c r="B44" s="16" t="str">
        <f t="shared" si="9"/>
        <v># ^</v>
      </c>
      <c r="C44" s="17" t="s">
        <v>141</v>
      </c>
      <c r="D44" s="18">
        <v>80</v>
      </c>
      <c r="E44" s="19">
        <f>ROUND(F44+IF('Men''s Epée'!$A$3=1,G44,0)+LARGE($W44:$AE44,1)+LARGE($W44:$AE44,2)+LARGE($W44:$AE44,3),0)</f>
        <v>565</v>
      </c>
      <c r="F44" s="20"/>
      <c r="G44" s="21"/>
      <c r="H44" s="21" t="s">
        <v>11</v>
      </c>
      <c r="I44" s="22">
        <f>IF(OR('Men''s Epée'!$A$3=1,'Men''s Epée'!$W$3=TRUE),IF(OR(H44&gt;=49,ISNUMBER(H44)=FALSE),0,VLOOKUP(H44,PointTable,I$3,TRUE)),0)</f>
        <v>0</v>
      </c>
      <c r="J44" s="21">
        <v>37</v>
      </c>
      <c r="K44" s="22">
        <f>IF(OR('Men''s Epée'!$A$3=1,'Men''s Epée'!$X$3=TRUE),IF(OR(J44&gt;=49,ISNUMBER(J44)=FALSE),0,VLOOKUP(J44,PointTable,K$3,TRUE)),0)</f>
        <v>255</v>
      </c>
      <c r="L44" s="21" t="s">
        <v>11</v>
      </c>
      <c r="M44" s="22">
        <f>IF(OR('Men''s Epée'!$A$3=1,'Men''s Epée'!$Y$3=TRUE),IF(OR(L44&gt;=49,ISNUMBER(L44)=FALSE),0,VLOOKUP(L44,PointTable,M$3,TRUE)),0)</f>
        <v>0</v>
      </c>
      <c r="N44" s="21">
        <v>25</v>
      </c>
      <c r="O44" s="22">
        <f>IF(OR('Men''s Epée'!$A$3=1,'Men''s Epée'!$Z$3=TRUE),IF(OR(N44&gt;=49,ISNUMBER(N44)=FALSE),0,VLOOKUP(N44,PointTable,O$3,TRUE)),0)</f>
        <v>310</v>
      </c>
      <c r="P44" s="21" t="s">
        <v>11</v>
      </c>
      <c r="Q44" s="22">
        <f>IF(OR('Men''s Epée'!$A$3=1,'Men''s Epée'!$AA$3=TRUE),IF(OR(P44&gt;=49,ISNUMBER(P44)=FALSE),0,VLOOKUP(P44,PointTable,Q$3,TRUE)),0)</f>
        <v>0</v>
      </c>
      <c r="R44" s="23"/>
      <c r="S44" s="23"/>
      <c r="T44" s="23"/>
      <c r="U44" s="24"/>
      <c r="W44" s="25">
        <f t="shared" si="10"/>
        <v>0</v>
      </c>
      <c r="X44" s="25">
        <f t="shared" si="11"/>
        <v>255</v>
      </c>
      <c r="Y44" s="25">
        <f t="shared" si="12"/>
        <v>0</v>
      </c>
      <c r="Z44" s="25">
        <f t="shared" si="13"/>
        <v>310</v>
      </c>
      <c r="AA44" s="25">
        <f t="shared" si="14"/>
        <v>0</v>
      </c>
      <c r="AB44" s="25">
        <f>IF(OR('Men''s Epée'!$A$3=1,R44&gt;0),ABS(R44),0)</f>
        <v>0</v>
      </c>
      <c r="AC44" s="25">
        <f>IF(OR('Men''s Epée'!$A$3=1,S44&gt;0),ABS(S44),0)</f>
        <v>0</v>
      </c>
      <c r="AD44" s="25">
        <f>IF(OR('Men''s Epée'!$A$3=1,T44&gt;0),ABS(T44),0)</f>
        <v>0</v>
      </c>
      <c r="AE44" s="25">
        <f>IF(OR('Men''s Epée'!$A$3=1,U44&gt;0),ABS(U44),0)</f>
        <v>0</v>
      </c>
      <c r="AG44" s="12">
        <f>IF('Men''s Epée'!$W$3=TRUE,I44,0)</f>
        <v>0</v>
      </c>
      <c r="AH44" s="12">
        <f>IF('Men''s Epée'!$X$3=TRUE,K44,0)</f>
        <v>255</v>
      </c>
      <c r="AI44" s="12">
        <f>IF('Men''s Epée'!$Y$3=TRUE,M44,0)</f>
        <v>0</v>
      </c>
      <c r="AJ44" s="12">
        <f>IF('Men''s Epée'!$Z$3=TRUE,O44,0)</f>
        <v>310</v>
      </c>
      <c r="AK44" s="12">
        <f>IF('Men''s Epée'!$AA$3=TRUE,Q44,0)</f>
        <v>0</v>
      </c>
      <c r="AL44" s="26">
        <f t="shared" si="15"/>
        <v>0</v>
      </c>
      <c r="AM44" s="26">
        <f t="shared" si="16"/>
        <v>0</v>
      </c>
      <c r="AN44" s="26">
        <f t="shared" si="17"/>
        <v>0</v>
      </c>
      <c r="AO44" s="26">
        <f t="shared" si="18"/>
        <v>0</v>
      </c>
      <c r="AP44" s="12">
        <f t="shared" si="19"/>
        <v>565</v>
      </c>
    </row>
    <row r="45" spans="1:42" ht="13.5">
      <c r="A45" s="16" t="str">
        <f t="shared" si="0"/>
        <v>42</v>
      </c>
      <c r="B45" s="16">
        <f t="shared" si="9"/>
      </c>
      <c r="C45" s="17" t="s">
        <v>161</v>
      </c>
      <c r="D45" s="18">
        <v>65</v>
      </c>
      <c r="E45" s="19">
        <f>ROUND(F45+IF('Men''s Epée'!$A$3=1,G45,0)+LARGE($W45:$AE45,1)+LARGE($W45:$AE45,2)+LARGE($W45:$AE45,3),0)</f>
        <v>543</v>
      </c>
      <c r="F45" s="20"/>
      <c r="G45" s="21"/>
      <c r="H45" s="21">
        <v>41.25</v>
      </c>
      <c r="I45" s="22">
        <f>IF(OR('Men''s Epée'!$A$3=1,'Men''s Epée'!$W$3=TRUE),IF(OR(H45&gt;=49,ISNUMBER(H45)=FALSE),0,VLOOKUP(H45,PointTable,I$3,TRUE)),0)</f>
        <v>227.5</v>
      </c>
      <c r="J45" s="21" t="s">
        <v>11</v>
      </c>
      <c r="K45" s="22">
        <f>IF(OR('Men''s Epée'!$A$3=1,'Men''s Epée'!$X$3=TRUE),IF(OR(J45&gt;=49,ISNUMBER(J45)=FALSE),0,VLOOKUP(J45,PointTable,K$3,TRUE)),0)</f>
        <v>0</v>
      </c>
      <c r="L45" s="21">
        <v>25</v>
      </c>
      <c r="M45" s="22">
        <f>IF(OR('Men''s Epée'!$A$3=1,'Men''s Epée'!$Y$3=TRUE),IF(OR(L45&gt;=49,ISNUMBER(L45)=FALSE),0,VLOOKUP(L45,PointTable,M$3,TRUE)),0)</f>
        <v>315</v>
      </c>
      <c r="N45" s="21" t="s">
        <v>11</v>
      </c>
      <c r="O45" s="22">
        <f>IF(OR('Men''s Epée'!$A$3=1,'Men''s Epée'!$Z$3=TRUE),IF(OR(N45&gt;=49,ISNUMBER(N45)=FALSE),0,VLOOKUP(N45,PointTable,O$3,TRUE)),0)</f>
        <v>0</v>
      </c>
      <c r="P45" s="21" t="s">
        <v>11</v>
      </c>
      <c r="Q45" s="22">
        <f>IF(OR('Men''s Epée'!$A$3=1,'Men''s Epée'!$AA$3=TRUE),IF(OR(P45&gt;=49,ISNUMBER(P45)=FALSE),0,VLOOKUP(P45,PointTable,Q$3,TRUE)),0)</f>
        <v>0</v>
      </c>
      <c r="R45" s="23"/>
      <c r="S45" s="23"/>
      <c r="T45" s="23"/>
      <c r="U45" s="24"/>
      <c r="W45" s="25">
        <f t="shared" si="10"/>
        <v>227.5</v>
      </c>
      <c r="X45" s="25">
        <f t="shared" si="11"/>
        <v>0</v>
      </c>
      <c r="Y45" s="25">
        <f t="shared" si="12"/>
        <v>315</v>
      </c>
      <c r="Z45" s="25">
        <f t="shared" si="13"/>
        <v>0</v>
      </c>
      <c r="AA45" s="25">
        <f t="shared" si="14"/>
        <v>0</v>
      </c>
      <c r="AB45" s="25">
        <f>IF(OR('Men''s Epée'!$A$3=1,R45&gt;0),ABS(R45),0)</f>
        <v>0</v>
      </c>
      <c r="AC45" s="25">
        <f>IF(OR('Men''s Epée'!$A$3=1,S45&gt;0),ABS(S45),0)</f>
        <v>0</v>
      </c>
      <c r="AD45" s="25">
        <f>IF(OR('Men''s Epée'!$A$3=1,T45&gt;0),ABS(T45),0)</f>
        <v>0</v>
      </c>
      <c r="AE45" s="25">
        <f>IF(OR('Men''s Epée'!$A$3=1,U45&gt;0),ABS(U45),0)</f>
        <v>0</v>
      </c>
      <c r="AG45" s="12">
        <f>IF('Men''s Epée'!$W$3=TRUE,I45,0)</f>
        <v>227.5</v>
      </c>
      <c r="AH45" s="12">
        <f>IF('Men''s Epée'!$X$3=TRUE,K45,0)</f>
        <v>0</v>
      </c>
      <c r="AI45" s="12">
        <f>IF('Men''s Epée'!$Y$3=TRUE,M45,0)</f>
        <v>315</v>
      </c>
      <c r="AJ45" s="12">
        <f>IF('Men''s Epée'!$Z$3=TRUE,O45,0)</f>
        <v>0</v>
      </c>
      <c r="AK45" s="12">
        <f>IF('Men''s Epée'!$AA$3=TRUE,Q45,0)</f>
        <v>0</v>
      </c>
      <c r="AL45" s="26">
        <f t="shared" si="15"/>
        <v>0</v>
      </c>
      <c r="AM45" s="26">
        <f t="shared" si="16"/>
        <v>0</v>
      </c>
      <c r="AN45" s="26">
        <f t="shared" si="17"/>
        <v>0</v>
      </c>
      <c r="AO45" s="26">
        <f t="shared" si="18"/>
        <v>0</v>
      </c>
      <c r="AP45" s="12">
        <f t="shared" si="19"/>
        <v>542.5</v>
      </c>
    </row>
    <row r="46" spans="1:42" ht="13.5">
      <c r="A46" s="16" t="str">
        <f t="shared" si="0"/>
        <v>43</v>
      </c>
      <c r="B46" s="16" t="str">
        <f t="shared" si="9"/>
        <v>#</v>
      </c>
      <c r="C46" s="17" t="s">
        <v>313</v>
      </c>
      <c r="D46" s="18">
        <v>85</v>
      </c>
      <c r="E46" s="19">
        <f>ROUND(F46+IF('Men''s Epée'!$A$3=1,G46,0)+LARGE($W46:$AE46,1)+LARGE($W46:$AE46,2)+LARGE($W46:$AE46,3),0)</f>
        <v>519</v>
      </c>
      <c r="F46" s="20"/>
      <c r="G46" s="21"/>
      <c r="H46" s="21" t="s">
        <v>11</v>
      </c>
      <c r="I46" s="22">
        <f>IF(OR('Men''s Epée'!$A$3=1,'Men''s Epée'!$W$3=TRUE),IF(OR(H46&gt;=49,ISNUMBER(H46)=FALSE),0,VLOOKUP(H46,PointTable,I$3,TRUE)),0)</f>
        <v>0</v>
      </c>
      <c r="J46" s="21">
        <v>40.5</v>
      </c>
      <c r="K46" s="22">
        <f>IF(OR('Men''s Epée'!$A$3=1,'Men''s Epée'!$X$3=TRUE),IF(OR(J46&gt;=49,ISNUMBER(J46)=FALSE),0,VLOOKUP(J46,PointTable,K$3,TRUE)),0)</f>
        <v>237.5</v>
      </c>
      <c r="L46" s="21" t="s">
        <v>11</v>
      </c>
      <c r="M46" s="22">
        <f>IF(OR('Men''s Epée'!$A$3=1,'Men''s Epée'!$Y$3=TRUE),IF(OR(L46&gt;=49,ISNUMBER(L46)=FALSE),0,VLOOKUP(L46,PointTable,M$3,TRUE)),0)</f>
        <v>0</v>
      </c>
      <c r="N46" s="21" t="s">
        <v>11</v>
      </c>
      <c r="O46" s="22">
        <f>IF(OR('Men''s Epée'!$A$3=1,'Men''s Epée'!$Z$3=TRUE),IF(OR(N46&gt;=49,ISNUMBER(N46)=FALSE),0,VLOOKUP(N46,PointTable,O$3,TRUE)),0)</f>
        <v>0</v>
      </c>
      <c r="P46" s="21">
        <v>29</v>
      </c>
      <c r="Q46" s="22">
        <f>IF(OR('Men''s Epée'!$A$3=1,'Men''s Epée'!$AA$3=TRUE),IF(OR(P46&gt;=49,ISNUMBER(P46)=FALSE),0,VLOOKUP(P46,PointTable,Q$3,TRUE)),0)</f>
        <v>281</v>
      </c>
      <c r="R46" s="23"/>
      <c r="S46" s="23"/>
      <c r="T46" s="23"/>
      <c r="U46" s="24"/>
      <c r="W46" s="25">
        <f t="shared" si="10"/>
        <v>0</v>
      </c>
      <c r="X46" s="25">
        <f t="shared" si="11"/>
        <v>237.5</v>
      </c>
      <c r="Y46" s="25">
        <f t="shared" si="12"/>
        <v>0</v>
      </c>
      <c r="Z46" s="25">
        <f t="shared" si="13"/>
        <v>0</v>
      </c>
      <c r="AA46" s="25">
        <f t="shared" si="14"/>
        <v>281</v>
      </c>
      <c r="AB46" s="25">
        <f>IF(OR('Men''s Epée'!$A$3=1,R46&gt;0),ABS(R46),0)</f>
        <v>0</v>
      </c>
      <c r="AC46" s="25">
        <f>IF(OR('Men''s Epée'!$A$3=1,S46&gt;0),ABS(S46),0)</f>
        <v>0</v>
      </c>
      <c r="AD46" s="25">
        <f>IF(OR('Men''s Epée'!$A$3=1,T46&gt;0),ABS(T46),0)</f>
        <v>0</v>
      </c>
      <c r="AE46" s="25">
        <f>IF(OR('Men''s Epée'!$A$3=1,U46&gt;0),ABS(U46),0)</f>
        <v>0</v>
      </c>
      <c r="AG46" s="12">
        <f>IF('Men''s Epée'!$W$3=TRUE,I46,0)</f>
        <v>0</v>
      </c>
      <c r="AH46" s="12">
        <f>IF('Men''s Epée'!$X$3=TRUE,K46,0)</f>
        <v>237.5</v>
      </c>
      <c r="AI46" s="12">
        <f>IF('Men''s Epée'!$Y$3=TRUE,M46,0)</f>
        <v>0</v>
      </c>
      <c r="AJ46" s="12">
        <f>IF('Men''s Epée'!$Z$3=TRUE,O46,0)</f>
        <v>0</v>
      </c>
      <c r="AK46" s="12">
        <f>IF('Men''s Epée'!$AA$3=TRUE,Q46,0)</f>
        <v>281</v>
      </c>
      <c r="AL46" s="26">
        <f t="shared" si="15"/>
        <v>0</v>
      </c>
      <c r="AM46" s="26">
        <f t="shared" si="16"/>
        <v>0</v>
      </c>
      <c r="AN46" s="26">
        <f t="shared" si="17"/>
        <v>0</v>
      </c>
      <c r="AO46" s="26">
        <f t="shared" si="18"/>
        <v>0</v>
      </c>
      <c r="AP46" s="12">
        <f t="shared" si="19"/>
        <v>518.5</v>
      </c>
    </row>
    <row r="47" spans="1:42" ht="13.5">
      <c r="A47" s="16" t="str">
        <f t="shared" si="0"/>
        <v>44</v>
      </c>
      <c r="B47" s="16" t="str">
        <f t="shared" si="9"/>
        <v>#</v>
      </c>
      <c r="C47" s="17" t="s">
        <v>394</v>
      </c>
      <c r="D47" s="18">
        <v>84</v>
      </c>
      <c r="E47" s="19">
        <f>ROUND(F47+IF('Men''s Epée'!$A$3=1,G47,0)+LARGE($W47:$AE47,1)+LARGE($W47:$AE47,2)+LARGE($W47:$AE47,3),0)</f>
        <v>507</v>
      </c>
      <c r="F47" s="20"/>
      <c r="G47" s="21"/>
      <c r="H47" s="21">
        <v>41.25</v>
      </c>
      <c r="I47" s="22">
        <f>IF(OR('Men''s Epée'!$A$3=1,'Men''s Epée'!$W$3=TRUE),IF(OR(H47&gt;=49,ISNUMBER(H47)=FALSE),0,VLOOKUP(H47,PointTable,I$3,TRUE)),0)</f>
        <v>227.5</v>
      </c>
      <c r="J47" s="21" t="s">
        <v>11</v>
      </c>
      <c r="K47" s="22">
        <f>IF(OR('Men''s Epée'!$A$3=1,'Men''s Epée'!$X$3=TRUE),IF(OR(J47&gt;=49,ISNUMBER(J47)=FALSE),0,VLOOKUP(J47,PointTable,K$3,TRUE)),0)</f>
        <v>0</v>
      </c>
      <c r="L47" s="21" t="s">
        <v>11</v>
      </c>
      <c r="M47" s="22">
        <f>IF(OR('Men''s Epée'!$A$3=1,'Men''s Epée'!$Y$3=TRUE),IF(OR(L47&gt;=49,ISNUMBER(L47)=FALSE),0,VLOOKUP(L47,PointTable,M$3,TRUE)),0)</f>
        <v>0</v>
      </c>
      <c r="N47" s="21" t="s">
        <v>11</v>
      </c>
      <c r="O47" s="22">
        <f>IF(OR('Men''s Epée'!$A$3=1,'Men''s Epée'!$Z$3=TRUE),IF(OR(N47&gt;=49,ISNUMBER(N47)=FALSE),0,VLOOKUP(N47,PointTable,O$3,TRUE)),0)</f>
        <v>0</v>
      </c>
      <c r="P47" s="21">
        <v>30</v>
      </c>
      <c r="Q47" s="22">
        <f>IF(OR('Men''s Epée'!$A$3=1,'Men''s Epée'!$AA$3=TRUE),IF(OR(P47&gt;=49,ISNUMBER(P47)=FALSE),0,VLOOKUP(P47,PointTable,Q$3,TRUE)),0)</f>
        <v>279</v>
      </c>
      <c r="R47" s="23"/>
      <c r="S47" s="23"/>
      <c r="T47" s="23"/>
      <c r="U47" s="24"/>
      <c r="W47" s="25">
        <f t="shared" si="10"/>
        <v>227.5</v>
      </c>
      <c r="X47" s="25">
        <f t="shared" si="11"/>
        <v>0</v>
      </c>
      <c r="Y47" s="25">
        <f t="shared" si="12"/>
        <v>0</v>
      </c>
      <c r="Z47" s="25">
        <f t="shared" si="13"/>
        <v>0</v>
      </c>
      <c r="AA47" s="25">
        <f t="shared" si="14"/>
        <v>279</v>
      </c>
      <c r="AB47" s="25">
        <f>IF(OR('Men''s Epée'!$A$3=1,R47&gt;0),ABS(R47),0)</f>
        <v>0</v>
      </c>
      <c r="AC47" s="25">
        <f>IF(OR('Men''s Epée'!$A$3=1,S47&gt;0),ABS(S47),0)</f>
        <v>0</v>
      </c>
      <c r="AD47" s="25">
        <f>IF(OR('Men''s Epée'!$A$3=1,T47&gt;0),ABS(T47),0)</f>
        <v>0</v>
      </c>
      <c r="AE47" s="25">
        <f>IF(OR('Men''s Epée'!$A$3=1,U47&gt;0),ABS(U47),0)</f>
        <v>0</v>
      </c>
      <c r="AG47" s="12">
        <f>IF('Men''s Epée'!$W$3=TRUE,I47,0)</f>
        <v>227.5</v>
      </c>
      <c r="AH47" s="12">
        <f>IF('Men''s Epée'!$X$3=TRUE,K47,0)</f>
        <v>0</v>
      </c>
      <c r="AI47" s="12">
        <f>IF('Men''s Epée'!$Y$3=TRUE,M47,0)</f>
        <v>0</v>
      </c>
      <c r="AJ47" s="12">
        <f>IF('Men''s Epée'!$Z$3=TRUE,O47,0)</f>
        <v>0</v>
      </c>
      <c r="AK47" s="12">
        <f>IF('Men''s Epée'!$AA$3=TRUE,Q47,0)</f>
        <v>279</v>
      </c>
      <c r="AL47" s="26">
        <f t="shared" si="15"/>
        <v>0</v>
      </c>
      <c r="AM47" s="26">
        <f t="shared" si="16"/>
        <v>0</v>
      </c>
      <c r="AN47" s="26">
        <f t="shared" si="17"/>
        <v>0</v>
      </c>
      <c r="AO47" s="26">
        <f t="shared" si="18"/>
        <v>0</v>
      </c>
      <c r="AP47" s="12">
        <f t="shared" si="19"/>
        <v>506.5</v>
      </c>
    </row>
    <row r="48" spans="1:42" ht="13.5">
      <c r="A48" s="16" t="str">
        <f t="shared" si="0"/>
        <v>45</v>
      </c>
      <c r="B48" s="16" t="str">
        <f t="shared" si="9"/>
        <v># ^</v>
      </c>
      <c r="C48" s="17" t="s">
        <v>356</v>
      </c>
      <c r="D48" s="18">
        <v>81</v>
      </c>
      <c r="E48" s="19">
        <f>ROUND(F48+IF('Men''s Epée'!$A$3=1,G48,0)+LARGE($W48:$AE48,1)+LARGE($W48:$AE48,2)+LARGE($W48:$AE48,3),0)</f>
        <v>395</v>
      </c>
      <c r="F48" s="20"/>
      <c r="G48" s="21"/>
      <c r="H48" s="21" t="s">
        <v>11</v>
      </c>
      <c r="I48" s="22">
        <f>IF(OR('Men''s Epée'!$A$3=1,'Men''s Epée'!$W$3=TRUE),IF(OR(H48&gt;=49,ISNUMBER(H48)=FALSE),0,VLOOKUP(H48,PointTable,I$3,TRUE)),0)</f>
        <v>0</v>
      </c>
      <c r="J48" s="21" t="s">
        <v>11</v>
      </c>
      <c r="K48" s="22">
        <f>IF(OR('Men''s Epée'!$A$3=1,'Men''s Epée'!$X$3=TRUE),IF(OR(J48&gt;=49,ISNUMBER(J48)=FALSE),0,VLOOKUP(J48,PointTable,K$3,TRUE)),0)</f>
        <v>0</v>
      </c>
      <c r="L48" s="21">
        <v>21</v>
      </c>
      <c r="M48" s="22">
        <f>IF(OR('Men''s Epée'!$A$3=1,'Men''s Epée'!$Y$3=TRUE),IF(OR(L48&gt;=49,ISNUMBER(L48)=FALSE),0,VLOOKUP(L48,PointTable,M$3,TRUE)),0)</f>
        <v>395</v>
      </c>
      <c r="N48" s="21" t="s">
        <v>11</v>
      </c>
      <c r="O48" s="22">
        <f>IF(OR('Men''s Epée'!$A$3=1,'Men''s Epée'!$Z$3=TRUE),IF(OR(N48&gt;=49,ISNUMBER(N48)=FALSE),0,VLOOKUP(N48,PointTable,O$3,TRUE)),0)</f>
        <v>0</v>
      </c>
      <c r="P48" s="21" t="s">
        <v>11</v>
      </c>
      <c r="Q48" s="22">
        <f>IF(OR('Men''s Epée'!$A$3=1,'Men''s Epée'!$AA$3=TRUE),IF(OR(P48&gt;=49,ISNUMBER(P48)=FALSE),0,VLOOKUP(P48,PointTable,Q$3,TRUE)),0)</f>
        <v>0</v>
      </c>
      <c r="R48" s="23"/>
      <c r="S48" s="23"/>
      <c r="T48" s="23"/>
      <c r="U48" s="24"/>
      <c r="W48" s="25">
        <f t="shared" si="10"/>
        <v>0</v>
      </c>
      <c r="X48" s="25">
        <f t="shared" si="11"/>
        <v>0</v>
      </c>
      <c r="Y48" s="25">
        <f t="shared" si="12"/>
        <v>395</v>
      </c>
      <c r="Z48" s="25">
        <f t="shared" si="13"/>
        <v>0</v>
      </c>
      <c r="AA48" s="25">
        <f t="shared" si="14"/>
        <v>0</v>
      </c>
      <c r="AB48" s="25">
        <f>IF(OR('Men''s Epée'!$A$3=1,R48&gt;0),ABS(R48),0)</f>
        <v>0</v>
      </c>
      <c r="AC48" s="25">
        <f>IF(OR('Men''s Epée'!$A$3=1,S48&gt;0),ABS(S48),0)</f>
        <v>0</v>
      </c>
      <c r="AD48" s="25">
        <f>IF(OR('Men''s Epée'!$A$3=1,T48&gt;0),ABS(T48),0)</f>
        <v>0</v>
      </c>
      <c r="AE48" s="25">
        <f>IF(OR('Men''s Epée'!$A$3=1,U48&gt;0),ABS(U48),0)</f>
        <v>0</v>
      </c>
      <c r="AG48" s="12">
        <f>IF('Men''s Epée'!$W$3=TRUE,I48,0)</f>
        <v>0</v>
      </c>
      <c r="AH48" s="12">
        <f>IF('Men''s Epée'!$X$3=TRUE,K48,0)</f>
        <v>0</v>
      </c>
      <c r="AI48" s="12">
        <f>IF('Men''s Epée'!$Y$3=TRUE,M48,0)</f>
        <v>395</v>
      </c>
      <c r="AJ48" s="12">
        <f>IF('Men''s Epée'!$Z$3=TRUE,O48,0)</f>
        <v>0</v>
      </c>
      <c r="AK48" s="12">
        <f>IF('Men''s Epée'!$AA$3=TRUE,Q48,0)</f>
        <v>0</v>
      </c>
      <c r="AL48" s="26">
        <f t="shared" si="15"/>
        <v>0</v>
      </c>
      <c r="AM48" s="26">
        <f t="shared" si="16"/>
        <v>0</v>
      </c>
      <c r="AN48" s="26">
        <f t="shared" si="17"/>
        <v>0</v>
      </c>
      <c r="AO48" s="26">
        <f t="shared" si="18"/>
        <v>0</v>
      </c>
      <c r="AP48" s="12">
        <f t="shared" si="19"/>
        <v>395</v>
      </c>
    </row>
    <row r="49" spans="1:42" ht="13.5">
      <c r="A49" s="16" t="str">
        <f t="shared" si="0"/>
        <v>46</v>
      </c>
      <c r="B49" s="16" t="str">
        <f aca="true" t="shared" si="20" ref="B49:B74">TRIM(IF(D49&gt;=JuniorCutoff,"#","")&amp;IF(ISERROR(FIND("*",C49))," "&amp;IF(AND(D49&gt;=WUGStartCutoff,D49&lt;=WUGStopCutoff),"^",""),""))</f>
        <v>^</v>
      </c>
      <c r="C49" s="17" t="s">
        <v>306</v>
      </c>
      <c r="D49" s="18">
        <v>73</v>
      </c>
      <c r="E49" s="19">
        <f>ROUND(F49+IF('Men''s Epée'!$A$3=1,G49,0)+LARGE($W49:$AE49,1)+LARGE($W49:$AE49,2)+LARGE($W49:$AE49,3),0)</f>
        <v>393</v>
      </c>
      <c r="F49" s="20"/>
      <c r="G49" s="21"/>
      <c r="H49" s="21" t="s">
        <v>11</v>
      </c>
      <c r="I49" s="22">
        <f>IF(OR('Men''s Epée'!$A$3=1,'Men''s Epée'!$W$3=TRUE),IF(OR(H49&gt;=49,ISNUMBER(H49)=FALSE),0,VLOOKUP(H49,PointTable,I$3,TRUE)),0)</f>
        <v>0</v>
      </c>
      <c r="J49" s="21">
        <v>21.5</v>
      </c>
      <c r="K49" s="22">
        <f>IF(OR('Men''s Epée'!$A$3=1,'Men''s Epée'!$X$3=TRUE),IF(OR(J49&gt;=49,ISNUMBER(J49)=FALSE),0,VLOOKUP(J49,PointTable,K$3,TRUE)),0)</f>
        <v>392.5</v>
      </c>
      <c r="L49" s="21" t="s">
        <v>11</v>
      </c>
      <c r="M49" s="22">
        <f>IF(OR('Men''s Epée'!$A$3=1,'Men''s Epée'!$Y$3=TRUE),IF(OR(L49&gt;=49,ISNUMBER(L49)=FALSE),0,VLOOKUP(L49,PointTable,M$3,TRUE)),0)</f>
        <v>0</v>
      </c>
      <c r="N49" s="21" t="s">
        <v>11</v>
      </c>
      <c r="O49" s="22">
        <f>IF(OR('Men''s Epée'!$A$3=1,'Men''s Epée'!$Z$3=TRUE),IF(OR(N49&gt;=49,ISNUMBER(N49)=FALSE),0,VLOOKUP(N49,PointTable,O$3,TRUE)),0)</f>
        <v>0</v>
      </c>
      <c r="P49" s="21" t="s">
        <v>11</v>
      </c>
      <c r="Q49" s="22">
        <f>IF(OR('Men''s Epée'!$A$3=1,'Men''s Epée'!$AA$3=TRUE),IF(OR(P49&gt;=49,ISNUMBER(P49)=FALSE),0,VLOOKUP(P49,PointTable,Q$3,TRUE)),0)</f>
        <v>0</v>
      </c>
      <c r="R49" s="23"/>
      <c r="S49" s="23"/>
      <c r="T49" s="23"/>
      <c r="U49" s="24"/>
      <c r="W49" s="25">
        <f aca="true" t="shared" si="21" ref="W49:W74">I49</f>
        <v>0</v>
      </c>
      <c r="X49" s="25">
        <f aca="true" t="shared" si="22" ref="X49:X74">K49</f>
        <v>392.5</v>
      </c>
      <c r="Y49" s="25">
        <f aca="true" t="shared" si="23" ref="Y49:Y74">M49</f>
        <v>0</v>
      </c>
      <c r="Z49" s="25">
        <f aca="true" t="shared" si="24" ref="Z49:Z74">O49</f>
        <v>0</v>
      </c>
      <c r="AA49" s="25">
        <f aca="true" t="shared" si="25" ref="AA49:AA74">Q49</f>
        <v>0</v>
      </c>
      <c r="AB49" s="25">
        <f>IF(OR('Men''s Epée'!$A$3=1,R49&gt;0),ABS(R49),0)</f>
        <v>0</v>
      </c>
      <c r="AC49" s="25">
        <f>IF(OR('Men''s Epée'!$A$3=1,S49&gt;0),ABS(S49),0)</f>
        <v>0</v>
      </c>
      <c r="AD49" s="25">
        <f>IF(OR('Men''s Epée'!$A$3=1,T49&gt;0),ABS(T49),0)</f>
        <v>0</v>
      </c>
      <c r="AE49" s="25">
        <f>IF(OR('Men''s Epée'!$A$3=1,U49&gt;0),ABS(U49),0)</f>
        <v>0</v>
      </c>
      <c r="AG49" s="12">
        <f>IF('Men''s Epée'!$W$3=TRUE,I49,0)</f>
        <v>0</v>
      </c>
      <c r="AH49" s="12">
        <f>IF('Men''s Epée'!$X$3=TRUE,K49,0)</f>
        <v>392.5</v>
      </c>
      <c r="AI49" s="12">
        <f>IF('Men''s Epée'!$Y$3=TRUE,M49,0)</f>
        <v>0</v>
      </c>
      <c r="AJ49" s="12">
        <f>IF('Men''s Epée'!$Z$3=TRUE,O49,0)</f>
        <v>0</v>
      </c>
      <c r="AK49" s="12">
        <f>IF('Men''s Epée'!$AA$3=TRUE,Q49,0)</f>
        <v>0</v>
      </c>
      <c r="AL49" s="26">
        <f aca="true" t="shared" si="26" ref="AL49:AL74">MAX(R49,0)</f>
        <v>0</v>
      </c>
      <c r="AM49" s="26">
        <f aca="true" t="shared" si="27" ref="AM49:AM74">MAX(S49,0)</f>
        <v>0</v>
      </c>
      <c r="AN49" s="26">
        <f aca="true" t="shared" si="28" ref="AN49:AN74">MAX(T49,0)</f>
        <v>0</v>
      </c>
      <c r="AO49" s="26">
        <f aca="true" t="shared" si="29" ref="AO49:AO74">MAX(U49,0)</f>
        <v>0</v>
      </c>
      <c r="AP49" s="12">
        <f aca="true" t="shared" si="30" ref="AP49:AP74">LARGE(AG49:AO49,1)+LARGE(AG49:AO49,2)+LARGE(AG49:AO49,3)+F49</f>
        <v>392.5</v>
      </c>
    </row>
    <row r="50" spans="1:42" ht="13.5">
      <c r="A50" s="16" t="str">
        <f t="shared" si="0"/>
        <v>47</v>
      </c>
      <c r="B50" s="16" t="str">
        <f t="shared" si="20"/>
        <v>^</v>
      </c>
      <c r="C50" s="17" t="s">
        <v>156</v>
      </c>
      <c r="D50" s="18">
        <v>76</v>
      </c>
      <c r="E50" s="19">
        <f>ROUND(F50+IF('Men''s Epée'!$A$3=1,G50,0)+LARGE($W50:$AE50,1)+LARGE($W50:$AE50,2)+LARGE($W50:$AE50,3),0)</f>
        <v>380</v>
      </c>
      <c r="F50" s="20"/>
      <c r="G50" s="21"/>
      <c r="H50" s="21" t="s">
        <v>11</v>
      </c>
      <c r="I50" s="22">
        <f>IF(OR('Men''s Epée'!$A$3=1,'Men''s Epée'!$W$3=TRUE),IF(OR(H50&gt;=49,ISNUMBER(H50)=FALSE),0,VLOOKUP(H50,PointTable,I$3,TRUE)),0)</f>
        <v>0</v>
      </c>
      <c r="J50" s="21">
        <v>24</v>
      </c>
      <c r="K50" s="22">
        <f>IF(OR('Men''s Epée'!$A$3=1,'Men''s Epée'!$X$3=TRUE),IF(OR(J50&gt;=49,ISNUMBER(J50)=FALSE),0,VLOOKUP(J50,PointTable,K$3,TRUE)),0)</f>
        <v>380</v>
      </c>
      <c r="L50" s="21" t="s">
        <v>11</v>
      </c>
      <c r="M50" s="22">
        <f>IF(OR('Men''s Epée'!$A$3=1,'Men''s Epée'!$Y$3=TRUE),IF(OR(L50&gt;=49,ISNUMBER(L50)=FALSE),0,VLOOKUP(L50,PointTable,M$3,TRUE)),0)</f>
        <v>0</v>
      </c>
      <c r="N50" s="21" t="s">
        <v>11</v>
      </c>
      <c r="O50" s="22">
        <f>IF(OR('Men''s Epée'!$A$3=1,'Men''s Epée'!$Z$3=TRUE),IF(OR(N50&gt;=49,ISNUMBER(N50)=FALSE),0,VLOOKUP(N50,PointTable,O$3,TRUE)),0)</f>
        <v>0</v>
      </c>
      <c r="P50" s="21" t="s">
        <v>11</v>
      </c>
      <c r="Q50" s="22">
        <f>IF(OR('Men''s Epée'!$A$3=1,'Men''s Epée'!$AA$3=TRUE),IF(OR(P50&gt;=49,ISNUMBER(P50)=FALSE),0,VLOOKUP(P50,PointTable,Q$3,TRUE)),0)</f>
        <v>0</v>
      </c>
      <c r="R50" s="23"/>
      <c r="S50" s="23"/>
      <c r="T50" s="23"/>
      <c r="U50" s="24"/>
      <c r="W50" s="25">
        <f t="shared" si="21"/>
        <v>0</v>
      </c>
      <c r="X50" s="25">
        <f t="shared" si="22"/>
        <v>380</v>
      </c>
      <c r="Y50" s="25">
        <f t="shared" si="23"/>
        <v>0</v>
      </c>
      <c r="Z50" s="25">
        <f t="shared" si="24"/>
        <v>0</v>
      </c>
      <c r="AA50" s="25">
        <f t="shared" si="25"/>
        <v>0</v>
      </c>
      <c r="AB50" s="25">
        <f>IF(OR('Men''s Epée'!$A$3=1,R50&gt;0),ABS(R50),0)</f>
        <v>0</v>
      </c>
      <c r="AC50" s="25">
        <f>IF(OR('Men''s Epée'!$A$3=1,S50&gt;0),ABS(S50),0)</f>
        <v>0</v>
      </c>
      <c r="AD50" s="25">
        <f>IF(OR('Men''s Epée'!$A$3=1,T50&gt;0),ABS(T50),0)</f>
        <v>0</v>
      </c>
      <c r="AE50" s="25">
        <f>IF(OR('Men''s Epée'!$A$3=1,U50&gt;0),ABS(U50),0)</f>
        <v>0</v>
      </c>
      <c r="AG50" s="12">
        <f>IF('Men''s Epée'!$W$3=TRUE,I50,0)</f>
        <v>0</v>
      </c>
      <c r="AH50" s="12">
        <f>IF('Men''s Epée'!$X$3=TRUE,K50,0)</f>
        <v>380</v>
      </c>
      <c r="AI50" s="12">
        <f>IF('Men''s Epée'!$Y$3=TRUE,M50,0)</f>
        <v>0</v>
      </c>
      <c r="AJ50" s="12">
        <f>IF('Men''s Epée'!$Z$3=TRUE,O50,0)</f>
        <v>0</v>
      </c>
      <c r="AK50" s="12">
        <f>IF('Men''s Epée'!$AA$3=TRUE,Q50,0)</f>
        <v>0</v>
      </c>
      <c r="AL50" s="26">
        <f t="shared" si="26"/>
        <v>0</v>
      </c>
      <c r="AM50" s="26">
        <f t="shared" si="27"/>
        <v>0</v>
      </c>
      <c r="AN50" s="26">
        <f t="shared" si="28"/>
        <v>0</v>
      </c>
      <c r="AO50" s="26">
        <f t="shared" si="29"/>
        <v>0</v>
      </c>
      <c r="AP50" s="12">
        <f t="shared" si="30"/>
        <v>380</v>
      </c>
    </row>
    <row r="51" spans="1:42" ht="13.5">
      <c r="A51" s="16" t="str">
        <f t="shared" si="0"/>
        <v>48</v>
      </c>
      <c r="B51" s="16" t="str">
        <f t="shared" si="20"/>
        <v>^</v>
      </c>
      <c r="C51" s="17" t="s">
        <v>135</v>
      </c>
      <c r="D51" s="18">
        <v>71</v>
      </c>
      <c r="E51" s="19">
        <f>ROUND(F51+IF('Men''s Epée'!$A$3=1,G51,0)+LARGE($W51:$AE51,1)+LARGE($W51:$AE51,2)+LARGE($W51:$AE51,3),0)</f>
        <v>305</v>
      </c>
      <c r="F51" s="20"/>
      <c r="G51" s="21"/>
      <c r="H51" s="21" t="s">
        <v>11</v>
      </c>
      <c r="I51" s="22">
        <f>IF(OR('Men''s Epée'!$A$3=1,'Men''s Epée'!$W$3=TRUE),IF(OR(H51&gt;=49,ISNUMBER(H51)=FALSE),0,VLOOKUP(H51,PointTable,I$3,TRUE)),0)</f>
        <v>0</v>
      </c>
      <c r="J51" s="21">
        <v>27</v>
      </c>
      <c r="K51" s="22">
        <f>IF(OR('Men''s Epée'!$A$3=1,'Men''s Epée'!$X$3=TRUE),IF(OR(J51&gt;=49,ISNUMBER(J51)=FALSE),0,VLOOKUP(J51,PointTable,K$3,TRUE)),0)</f>
        <v>305</v>
      </c>
      <c r="L51" s="21" t="s">
        <v>11</v>
      </c>
      <c r="M51" s="22">
        <f>IF(OR('Men''s Epée'!$A$3=1,'Men''s Epée'!$Y$3=TRUE),IF(OR(L51&gt;=49,ISNUMBER(L51)=FALSE),0,VLOOKUP(L51,PointTable,M$3,TRUE)),0)</f>
        <v>0</v>
      </c>
      <c r="N51" s="21" t="s">
        <v>11</v>
      </c>
      <c r="O51" s="22">
        <f>IF(OR('Men''s Epée'!$A$3=1,'Men''s Epée'!$Z$3=TRUE),IF(OR(N51&gt;=49,ISNUMBER(N51)=FALSE),0,VLOOKUP(N51,PointTable,O$3,TRUE)),0)</f>
        <v>0</v>
      </c>
      <c r="P51" s="21" t="s">
        <v>11</v>
      </c>
      <c r="Q51" s="22">
        <f>IF(OR('Men''s Epée'!$A$3=1,'Men''s Epée'!$AA$3=TRUE),IF(OR(P51&gt;=49,ISNUMBER(P51)=FALSE),0,VLOOKUP(P51,PointTable,Q$3,TRUE)),0)</f>
        <v>0</v>
      </c>
      <c r="R51" s="23"/>
      <c r="S51" s="23"/>
      <c r="T51" s="23"/>
      <c r="U51" s="24"/>
      <c r="W51" s="25">
        <f t="shared" si="21"/>
        <v>0</v>
      </c>
      <c r="X51" s="25">
        <f t="shared" si="22"/>
        <v>305</v>
      </c>
      <c r="Y51" s="25">
        <f t="shared" si="23"/>
        <v>0</v>
      </c>
      <c r="Z51" s="25">
        <f t="shared" si="24"/>
        <v>0</v>
      </c>
      <c r="AA51" s="25">
        <f t="shared" si="25"/>
        <v>0</v>
      </c>
      <c r="AB51" s="25">
        <f>IF(OR('Men''s Epée'!$A$3=1,R51&gt;0),ABS(R51),0)</f>
        <v>0</v>
      </c>
      <c r="AC51" s="25">
        <f>IF(OR('Men''s Epée'!$A$3=1,S51&gt;0),ABS(S51),0)</f>
        <v>0</v>
      </c>
      <c r="AD51" s="25">
        <f>IF(OR('Men''s Epée'!$A$3=1,T51&gt;0),ABS(T51),0)</f>
        <v>0</v>
      </c>
      <c r="AE51" s="25">
        <f>IF(OR('Men''s Epée'!$A$3=1,U51&gt;0),ABS(U51),0)</f>
        <v>0</v>
      </c>
      <c r="AG51" s="12">
        <f>IF('Men''s Epée'!$W$3=TRUE,I51,0)</f>
        <v>0</v>
      </c>
      <c r="AH51" s="12">
        <f>IF('Men''s Epée'!$X$3=TRUE,K51,0)</f>
        <v>305</v>
      </c>
      <c r="AI51" s="12">
        <f>IF('Men''s Epée'!$Y$3=TRUE,M51,0)</f>
        <v>0</v>
      </c>
      <c r="AJ51" s="12">
        <f>IF('Men''s Epée'!$Z$3=TRUE,O51,0)</f>
        <v>0</v>
      </c>
      <c r="AK51" s="12">
        <f>IF('Men''s Epée'!$AA$3=TRUE,Q51,0)</f>
        <v>0</v>
      </c>
      <c r="AL51" s="26">
        <f t="shared" si="26"/>
        <v>0</v>
      </c>
      <c r="AM51" s="26">
        <f t="shared" si="27"/>
        <v>0</v>
      </c>
      <c r="AN51" s="26">
        <f t="shared" si="28"/>
        <v>0</v>
      </c>
      <c r="AO51" s="26">
        <f t="shared" si="29"/>
        <v>0</v>
      </c>
      <c r="AP51" s="12">
        <f t="shared" si="30"/>
        <v>305</v>
      </c>
    </row>
    <row r="52" spans="1:42" ht="13.5">
      <c r="A52" s="16" t="str">
        <f t="shared" si="0"/>
        <v>49T</v>
      </c>
      <c r="B52" s="16" t="str">
        <f t="shared" si="20"/>
        <v>^</v>
      </c>
      <c r="C52" s="17" t="s">
        <v>357</v>
      </c>
      <c r="D52" s="18">
        <v>79</v>
      </c>
      <c r="E52" s="19">
        <f>ROUND(F52+IF('Men''s Epée'!$A$3=1,G52,0)+LARGE($W52:$AE52,1)+LARGE($W52:$AE52,2)+LARGE($W52:$AE52,3),0)</f>
        <v>300</v>
      </c>
      <c r="F52" s="20"/>
      <c r="G52" s="21"/>
      <c r="H52" s="21" t="s">
        <v>11</v>
      </c>
      <c r="I52" s="22">
        <f>IF(OR('Men''s Epée'!$A$3=1,'Men''s Epée'!$W$3=TRUE),IF(OR(H52&gt;=49,ISNUMBER(H52)=FALSE),0,VLOOKUP(H52,PointTable,I$3,TRUE)),0)</f>
        <v>0</v>
      </c>
      <c r="J52" s="21" t="s">
        <v>11</v>
      </c>
      <c r="K52" s="22">
        <f>IF(OR('Men''s Epée'!$A$3=1,'Men''s Epée'!$X$3=TRUE),IF(OR(J52&gt;=49,ISNUMBER(J52)=FALSE),0,VLOOKUP(J52,PointTable,K$3,TRUE)),0)</f>
        <v>0</v>
      </c>
      <c r="L52" s="21">
        <v>28</v>
      </c>
      <c r="M52" s="22">
        <f>IF(OR('Men''s Epée'!$A$3=1,'Men''s Epée'!$Y$3=TRUE),IF(OR(L52&gt;=49,ISNUMBER(L52)=FALSE),0,VLOOKUP(L52,PointTable,M$3,TRUE)),0)</f>
        <v>300</v>
      </c>
      <c r="N52" s="21" t="s">
        <v>11</v>
      </c>
      <c r="O52" s="22">
        <f>IF(OR('Men''s Epée'!$A$3=1,'Men''s Epée'!$Z$3=TRUE),IF(OR(N52&gt;=49,ISNUMBER(N52)=FALSE),0,VLOOKUP(N52,PointTable,O$3,TRUE)),0)</f>
        <v>0</v>
      </c>
      <c r="P52" s="21" t="s">
        <v>11</v>
      </c>
      <c r="Q52" s="22">
        <f>IF(OR('Men''s Epée'!$A$3=1,'Men''s Epée'!$AA$3=TRUE),IF(OR(P52&gt;=49,ISNUMBER(P52)=FALSE),0,VLOOKUP(P52,PointTable,Q$3,TRUE)),0)</f>
        <v>0</v>
      </c>
      <c r="R52" s="23"/>
      <c r="S52" s="23"/>
      <c r="T52" s="23"/>
      <c r="U52" s="24"/>
      <c r="W52" s="25">
        <f t="shared" si="21"/>
        <v>0</v>
      </c>
      <c r="X52" s="25">
        <f t="shared" si="22"/>
        <v>0</v>
      </c>
      <c r="Y52" s="25">
        <f t="shared" si="23"/>
        <v>300</v>
      </c>
      <c r="Z52" s="25">
        <f t="shared" si="24"/>
        <v>0</v>
      </c>
      <c r="AA52" s="25">
        <f t="shared" si="25"/>
        <v>0</v>
      </c>
      <c r="AB52" s="25">
        <f>IF(OR('Men''s Epée'!$A$3=1,R52&gt;0),ABS(R52),0)</f>
        <v>0</v>
      </c>
      <c r="AC52" s="25">
        <f>IF(OR('Men''s Epée'!$A$3=1,S52&gt;0),ABS(S52),0)</f>
        <v>0</v>
      </c>
      <c r="AD52" s="25">
        <f>IF(OR('Men''s Epée'!$A$3=1,T52&gt;0),ABS(T52),0)</f>
        <v>0</v>
      </c>
      <c r="AE52" s="25">
        <f>IF(OR('Men''s Epée'!$A$3=1,U52&gt;0),ABS(U52),0)</f>
        <v>0</v>
      </c>
      <c r="AG52" s="12">
        <f>IF('Men''s Epée'!$W$3=TRUE,I52,0)</f>
        <v>0</v>
      </c>
      <c r="AH52" s="12">
        <f>IF('Men''s Epée'!$X$3=TRUE,K52,0)</f>
        <v>0</v>
      </c>
      <c r="AI52" s="12">
        <f>IF('Men''s Epée'!$Y$3=TRUE,M52,0)</f>
        <v>300</v>
      </c>
      <c r="AJ52" s="12">
        <f>IF('Men''s Epée'!$Z$3=TRUE,O52,0)</f>
        <v>0</v>
      </c>
      <c r="AK52" s="12">
        <f>IF('Men''s Epée'!$AA$3=TRUE,Q52,0)</f>
        <v>0</v>
      </c>
      <c r="AL52" s="26">
        <f t="shared" si="26"/>
        <v>0</v>
      </c>
      <c r="AM52" s="26">
        <f t="shared" si="27"/>
        <v>0</v>
      </c>
      <c r="AN52" s="26">
        <f t="shared" si="28"/>
        <v>0</v>
      </c>
      <c r="AO52" s="26">
        <f t="shared" si="29"/>
        <v>0</v>
      </c>
      <c r="AP52" s="12">
        <f t="shared" si="30"/>
        <v>300</v>
      </c>
    </row>
    <row r="53" spans="1:42" ht="13.5">
      <c r="A53" s="16" t="str">
        <f t="shared" si="0"/>
        <v>49T</v>
      </c>
      <c r="B53" s="16" t="str">
        <f t="shared" si="20"/>
        <v># ^</v>
      </c>
      <c r="C53" s="17" t="s">
        <v>307</v>
      </c>
      <c r="D53" s="18">
        <v>81</v>
      </c>
      <c r="E53" s="19">
        <f>ROUND(F53+IF('Men''s Epée'!$A$3=1,G53,0)+LARGE($W53:$AE53,1)+LARGE($W53:$AE53,2)+LARGE($W53:$AE53,3),0)</f>
        <v>300</v>
      </c>
      <c r="F53" s="20"/>
      <c r="G53" s="21"/>
      <c r="H53" s="21" t="s">
        <v>11</v>
      </c>
      <c r="I53" s="22">
        <f>IF(OR('Men''s Epée'!$A$3=1,'Men''s Epée'!$W$3=TRUE),IF(OR(H53&gt;=49,ISNUMBER(H53)=FALSE),0,VLOOKUP(H53,PointTable,I$3,TRUE)),0)</f>
        <v>0</v>
      </c>
      <c r="J53" s="21">
        <v>28</v>
      </c>
      <c r="K53" s="22">
        <f>IF(OR('Men''s Epée'!$A$3=1,'Men''s Epée'!$X$3=TRUE),IF(OR(J53&gt;=49,ISNUMBER(J53)=FALSE),0,VLOOKUP(J53,PointTable,K$3,TRUE)),0)</f>
        <v>300</v>
      </c>
      <c r="L53" s="21" t="s">
        <v>11</v>
      </c>
      <c r="M53" s="22">
        <f>IF(OR('Men''s Epée'!$A$3=1,'Men''s Epée'!$Y$3=TRUE),IF(OR(L53&gt;=49,ISNUMBER(L53)=FALSE),0,VLOOKUP(L53,PointTable,M$3,TRUE)),0)</f>
        <v>0</v>
      </c>
      <c r="N53" s="21" t="s">
        <v>11</v>
      </c>
      <c r="O53" s="22">
        <f>IF(OR('Men''s Epée'!$A$3=1,'Men''s Epée'!$Z$3=TRUE),IF(OR(N53&gt;=49,ISNUMBER(N53)=FALSE),0,VLOOKUP(N53,PointTable,O$3,TRUE)),0)</f>
        <v>0</v>
      </c>
      <c r="P53" s="21" t="s">
        <v>11</v>
      </c>
      <c r="Q53" s="22">
        <f>IF(OR('Men''s Epée'!$A$3=1,'Men''s Epée'!$AA$3=TRUE),IF(OR(P53&gt;=49,ISNUMBER(P53)=FALSE),0,VLOOKUP(P53,PointTable,Q$3,TRUE)),0)</f>
        <v>0</v>
      </c>
      <c r="R53" s="23"/>
      <c r="S53" s="23"/>
      <c r="T53" s="23"/>
      <c r="U53" s="24"/>
      <c r="W53" s="25">
        <f t="shared" si="21"/>
        <v>0</v>
      </c>
      <c r="X53" s="25">
        <f t="shared" si="22"/>
        <v>300</v>
      </c>
      <c r="Y53" s="25">
        <f t="shared" si="23"/>
        <v>0</v>
      </c>
      <c r="Z53" s="25">
        <f t="shared" si="24"/>
        <v>0</v>
      </c>
      <c r="AA53" s="25">
        <f t="shared" si="25"/>
        <v>0</v>
      </c>
      <c r="AB53" s="25">
        <f>IF(OR('Men''s Epée'!$A$3=1,R53&gt;0),ABS(R53),0)</f>
        <v>0</v>
      </c>
      <c r="AC53" s="25">
        <f>IF(OR('Men''s Epée'!$A$3=1,S53&gt;0),ABS(S53),0)</f>
        <v>0</v>
      </c>
      <c r="AD53" s="25">
        <f>IF(OR('Men''s Epée'!$A$3=1,T53&gt;0),ABS(T53),0)</f>
        <v>0</v>
      </c>
      <c r="AE53" s="25">
        <f>IF(OR('Men''s Epée'!$A$3=1,U53&gt;0),ABS(U53),0)</f>
        <v>0</v>
      </c>
      <c r="AG53" s="12">
        <f>IF('Men''s Epée'!$W$3=TRUE,I53,0)</f>
        <v>0</v>
      </c>
      <c r="AH53" s="12">
        <f>IF('Men''s Epée'!$X$3=TRUE,K53,0)</f>
        <v>300</v>
      </c>
      <c r="AI53" s="12">
        <f>IF('Men''s Epée'!$Y$3=TRUE,M53,0)</f>
        <v>0</v>
      </c>
      <c r="AJ53" s="12">
        <f>IF('Men''s Epée'!$Z$3=TRUE,O53,0)</f>
        <v>0</v>
      </c>
      <c r="AK53" s="12">
        <f>IF('Men''s Epée'!$AA$3=TRUE,Q53,0)</f>
        <v>0</v>
      </c>
      <c r="AL53" s="26">
        <f t="shared" si="26"/>
        <v>0</v>
      </c>
      <c r="AM53" s="26">
        <f t="shared" si="27"/>
        <v>0</v>
      </c>
      <c r="AN53" s="26">
        <f t="shared" si="28"/>
        <v>0</v>
      </c>
      <c r="AO53" s="26">
        <f t="shared" si="29"/>
        <v>0</v>
      </c>
      <c r="AP53" s="12">
        <f t="shared" si="30"/>
        <v>300</v>
      </c>
    </row>
    <row r="54" spans="1:42" ht="13.5">
      <c r="A54" s="16" t="str">
        <f t="shared" si="0"/>
        <v>51</v>
      </c>
      <c r="B54" s="16" t="str">
        <f t="shared" si="20"/>
        <v>^</v>
      </c>
      <c r="C54" s="17" t="s">
        <v>127</v>
      </c>
      <c r="D54" s="18">
        <v>75</v>
      </c>
      <c r="E54" s="19">
        <f>ROUND(F54+IF('Men''s Epée'!$A$3=1,G54,0)+LARGE($W54:$AE54,1)+LARGE($W54:$AE54,2)+LARGE($W54:$AE54,3),0)</f>
        <v>293</v>
      </c>
      <c r="F54" s="20"/>
      <c r="G54" s="21"/>
      <c r="H54" s="21" t="s">
        <v>11</v>
      </c>
      <c r="I54" s="22">
        <f>IF(OR('Men''s Epée'!$A$3=1,'Men''s Epée'!$W$3=TRUE),IF(OR(H54&gt;=49,ISNUMBER(H54)=FALSE),0,VLOOKUP(H54,PointTable,I$3,TRUE)),0)</f>
        <v>0</v>
      </c>
      <c r="J54" s="21">
        <v>29.5</v>
      </c>
      <c r="K54" s="22">
        <f>IF(OR('Men''s Epée'!$A$3=1,'Men''s Epée'!$X$3=TRUE),IF(OR(J54&gt;=49,ISNUMBER(J54)=FALSE),0,VLOOKUP(J54,PointTable,K$3,TRUE)),0)</f>
        <v>292.5</v>
      </c>
      <c r="L54" s="21" t="s">
        <v>11</v>
      </c>
      <c r="M54" s="22">
        <f>IF(OR('Men''s Epée'!$A$3=1,'Men''s Epée'!$Y$3=TRUE),IF(OR(L54&gt;=49,ISNUMBER(L54)=FALSE),0,VLOOKUP(L54,PointTable,M$3,TRUE)),0)</f>
        <v>0</v>
      </c>
      <c r="N54" s="21" t="s">
        <v>11</v>
      </c>
      <c r="O54" s="22">
        <f>IF(OR('Men''s Epée'!$A$3=1,'Men''s Epée'!$Z$3=TRUE),IF(OR(N54&gt;=49,ISNUMBER(N54)=FALSE),0,VLOOKUP(N54,PointTable,O$3,TRUE)),0)</f>
        <v>0</v>
      </c>
      <c r="P54" s="21" t="s">
        <v>11</v>
      </c>
      <c r="Q54" s="22">
        <f>IF(OR('Men''s Epée'!$A$3=1,'Men''s Epée'!$AA$3=TRUE),IF(OR(P54&gt;=49,ISNUMBER(P54)=FALSE),0,VLOOKUP(P54,PointTable,Q$3,TRUE)),0)</f>
        <v>0</v>
      </c>
      <c r="R54" s="23"/>
      <c r="S54" s="23"/>
      <c r="T54" s="23"/>
      <c r="U54" s="24"/>
      <c r="W54" s="25">
        <f t="shared" si="21"/>
        <v>0</v>
      </c>
      <c r="X54" s="25">
        <f t="shared" si="22"/>
        <v>292.5</v>
      </c>
      <c r="Y54" s="25">
        <f t="shared" si="23"/>
        <v>0</v>
      </c>
      <c r="Z54" s="25">
        <f t="shared" si="24"/>
        <v>0</v>
      </c>
      <c r="AA54" s="25">
        <f t="shared" si="25"/>
        <v>0</v>
      </c>
      <c r="AB54" s="25">
        <f>IF(OR('Men''s Epée'!$A$3=1,R54&gt;0),ABS(R54),0)</f>
        <v>0</v>
      </c>
      <c r="AC54" s="25">
        <f>IF(OR('Men''s Epée'!$A$3=1,S54&gt;0),ABS(S54),0)</f>
        <v>0</v>
      </c>
      <c r="AD54" s="25">
        <f>IF(OR('Men''s Epée'!$A$3=1,T54&gt;0),ABS(T54),0)</f>
        <v>0</v>
      </c>
      <c r="AE54" s="25">
        <f>IF(OR('Men''s Epée'!$A$3=1,U54&gt;0),ABS(U54),0)</f>
        <v>0</v>
      </c>
      <c r="AG54" s="12">
        <f>IF('Men''s Epée'!$W$3=TRUE,I54,0)</f>
        <v>0</v>
      </c>
      <c r="AH54" s="12">
        <f>IF('Men''s Epée'!$X$3=TRUE,K54,0)</f>
        <v>292.5</v>
      </c>
      <c r="AI54" s="12">
        <f>IF('Men''s Epée'!$Y$3=TRUE,M54,0)</f>
        <v>0</v>
      </c>
      <c r="AJ54" s="12">
        <f>IF('Men''s Epée'!$Z$3=TRUE,O54,0)</f>
        <v>0</v>
      </c>
      <c r="AK54" s="12">
        <f>IF('Men''s Epée'!$AA$3=TRUE,Q54,0)</f>
        <v>0</v>
      </c>
      <c r="AL54" s="26">
        <f t="shared" si="26"/>
        <v>0</v>
      </c>
      <c r="AM54" s="26">
        <f t="shared" si="27"/>
        <v>0</v>
      </c>
      <c r="AN54" s="26">
        <f t="shared" si="28"/>
        <v>0</v>
      </c>
      <c r="AO54" s="26">
        <f t="shared" si="29"/>
        <v>0</v>
      </c>
      <c r="AP54" s="12">
        <f t="shared" si="30"/>
        <v>292.5</v>
      </c>
    </row>
    <row r="55" spans="1:42" ht="13.5">
      <c r="A55" s="16" t="str">
        <f t="shared" si="0"/>
        <v>52</v>
      </c>
      <c r="B55" s="16" t="str">
        <f t="shared" si="20"/>
        <v>#</v>
      </c>
      <c r="C55" s="17" t="s">
        <v>352</v>
      </c>
      <c r="D55" s="18">
        <v>84</v>
      </c>
      <c r="E55" s="19">
        <f>ROUND(F55+IF('Men''s Epée'!$A$3=1,G55,0)+LARGE($W55:$AE55,1)+LARGE($W55:$AE55,2)+LARGE($W55:$AE55,3),0)</f>
        <v>285</v>
      </c>
      <c r="F55" s="20"/>
      <c r="G55" s="21"/>
      <c r="H55" s="21" t="s">
        <v>11</v>
      </c>
      <c r="I55" s="22">
        <f>IF(OR('Men''s Epée'!$A$3=1,'Men''s Epée'!$W$3=TRUE),IF(OR(H55&gt;=49,ISNUMBER(H55)=FALSE),0,VLOOKUP(H55,PointTable,I$3,TRUE)),0)</f>
        <v>0</v>
      </c>
      <c r="J55" s="21">
        <v>31</v>
      </c>
      <c r="K55" s="22">
        <f>IF(OR('Men''s Epée'!$A$3=1,'Men''s Epée'!$X$3=TRUE),IF(OR(J55&gt;=49,ISNUMBER(J55)=FALSE),0,VLOOKUP(J55,PointTable,K$3,TRUE)),0)</f>
        <v>285</v>
      </c>
      <c r="L55" s="21" t="s">
        <v>11</v>
      </c>
      <c r="M55" s="22">
        <f>IF(OR('Men''s Epée'!$A$3=1,'Men''s Epée'!$Y$3=TRUE),IF(OR(L55&gt;=49,ISNUMBER(L55)=FALSE),0,VLOOKUP(L55,PointTable,M$3,TRUE)),0)</f>
        <v>0</v>
      </c>
      <c r="N55" s="21" t="s">
        <v>11</v>
      </c>
      <c r="O55" s="22">
        <f>IF(OR('Men''s Epée'!$A$3=1,'Men''s Epée'!$Z$3=TRUE),IF(OR(N55&gt;=49,ISNUMBER(N55)=FALSE),0,VLOOKUP(N55,PointTable,O$3,TRUE)),0)</f>
        <v>0</v>
      </c>
      <c r="P55" s="21" t="s">
        <v>11</v>
      </c>
      <c r="Q55" s="22">
        <f>IF(OR('Men''s Epée'!$A$3=1,'Men''s Epée'!$AA$3=TRUE),IF(OR(P55&gt;=49,ISNUMBER(P55)=FALSE),0,VLOOKUP(P55,PointTable,Q$3,TRUE)),0)</f>
        <v>0</v>
      </c>
      <c r="R55" s="23"/>
      <c r="S55" s="23"/>
      <c r="T55" s="23"/>
      <c r="U55" s="24"/>
      <c r="W55" s="25">
        <f t="shared" si="21"/>
        <v>0</v>
      </c>
      <c r="X55" s="25">
        <f t="shared" si="22"/>
        <v>285</v>
      </c>
      <c r="Y55" s="25">
        <f t="shared" si="23"/>
        <v>0</v>
      </c>
      <c r="Z55" s="25">
        <f t="shared" si="24"/>
        <v>0</v>
      </c>
      <c r="AA55" s="25">
        <f t="shared" si="25"/>
        <v>0</v>
      </c>
      <c r="AB55" s="25">
        <f>IF(OR('Men''s Epée'!$A$3=1,R55&gt;0),ABS(R55),0)</f>
        <v>0</v>
      </c>
      <c r="AC55" s="25">
        <f>IF(OR('Men''s Epée'!$A$3=1,S55&gt;0),ABS(S55),0)</f>
        <v>0</v>
      </c>
      <c r="AD55" s="25">
        <f>IF(OR('Men''s Epée'!$A$3=1,T55&gt;0),ABS(T55),0)</f>
        <v>0</v>
      </c>
      <c r="AE55" s="25">
        <f>IF(OR('Men''s Epée'!$A$3=1,U55&gt;0),ABS(U55),0)</f>
        <v>0</v>
      </c>
      <c r="AG55" s="12">
        <f>IF('Men''s Epée'!$W$3=TRUE,I55,0)</f>
        <v>0</v>
      </c>
      <c r="AH55" s="12">
        <f>IF('Men''s Epée'!$X$3=TRUE,K55,0)</f>
        <v>285</v>
      </c>
      <c r="AI55" s="12">
        <f>IF('Men''s Epée'!$Y$3=TRUE,M55,0)</f>
        <v>0</v>
      </c>
      <c r="AJ55" s="12">
        <f>IF('Men''s Epée'!$Z$3=TRUE,O55,0)</f>
        <v>0</v>
      </c>
      <c r="AK55" s="12">
        <f>IF('Men''s Epée'!$AA$3=TRUE,Q55,0)</f>
        <v>0</v>
      </c>
      <c r="AL55" s="26">
        <f t="shared" si="26"/>
        <v>0</v>
      </c>
      <c r="AM55" s="26">
        <f t="shared" si="27"/>
        <v>0</v>
      </c>
      <c r="AN55" s="26">
        <f t="shared" si="28"/>
        <v>0</v>
      </c>
      <c r="AO55" s="26">
        <f t="shared" si="29"/>
        <v>0</v>
      </c>
      <c r="AP55" s="12">
        <f t="shared" si="30"/>
        <v>285</v>
      </c>
    </row>
    <row r="56" spans="1:42" ht="13.5">
      <c r="A56" s="16" t="str">
        <f t="shared" si="0"/>
        <v>53</v>
      </c>
      <c r="B56" s="16" t="str">
        <f t="shared" si="20"/>
        <v>^</v>
      </c>
      <c r="C56" s="17" t="s">
        <v>150</v>
      </c>
      <c r="D56" s="18">
        <v>74</v>
      </c>
      <c r="E56" s="19">
        <f>ROUND(F56+IF('Men''s Epée'!$A$3=1,G56,0)+LARGE($W56:$AE56,1)+LARGE($W56:$AE56,2)+LARGE($W56:$AE56,3),0)</f>
        <v>280</v>
      </c>
      <c r="F56" s="20"/>
      <c r="G56" s="21"/>
      <c r="H56" s="21" t="s">
        <v>11</v>
      </c>
      <c r="I56" s="22">
        <f>IF(OR('Men''s Epée'!$A$3=1,'Men''s Epée'!$W$3=TRUE),IF(OR(H56&gt;=49,ISNUMBER(H56)=FALSE),0,VLOOKUP(H56,PointTable,I$3,TRUE)),0)</f>
        <v>0</v>
      </c>
      <c r="J56" s="21" t="s">
        <v>11</v>
      </c>
      <c r="K56" s="22">
        <f>IF(OR('Men''s Epée'!$A$3=1,'Men''s Epée'!$X$3=TRUE),IF(OR(J56&gt;=49,ISNUMBER(J56)=FALSE),0,VLOOKUP(J56,PointTable,K$3,TRUE)),0)</f>
        <v>0</v>
      </c>
      <c r="L56" s="21" t="s">
        <v>11</v>
      </c>
      <c r="M56" s="22">
        <f>IF(OR('Men''s Epée'!$A$3=1,'Men''s Epée'!$Y$3=TRUE),IF(OR(L56&gt;=49,ISNUMBER(L56)=FALSE),0,VLOOKUP(L56,PointTable,M$3,TRUE)),0)</f>
        <v>0</v>
      </c>
      <c r="N56" s="21">
        <v>31</v>
      </c>
      <c r="O56" s="22">
        <f>IF(OR('Men''s Epée'!$A$3=1,'Men''s Epée'!$Z$3=TRUE),IF(OR(N56&gt;=49,ISNUMBER(N56)=FALSE),0,VLOOKUP(N56,PointTable,O$3,TRUE)),0)</f>
        <v>280</v>
      </c>
      <c r="P56" s="21" t="s">
        <v>11</v>
      </c>
      <c r="Q56" s="22">
        <f>IF(OR('Men''s Epée'!$A$3=1,'Men''s Epée'!$AA$3=TRUE),IF(OR(P56&gt;=49,ISNUMBER(P56)=FALSE),0,VLOOKUP(P56,PointTable,Q$3,TRUE)),0)</f>
        <v>0</v>
      </c>
      <c r="R56" s="23"/>
      <c r="S56" s="23"/>
      <c r="T56" s="23"/>
      <c r="U56" s="24"/>
      <c r="W56" s="25">
        <f t="shared" si="21"/>
        <v>0</v>
      </c>
      <c r="X56" s="25">
        <f t="shared" si="22"/>
        <v>0</v>
      </c>
      <c r="Y56" s="25">
        <f t="shared" si="23"/>
        <v>0</v>
      </c>
      <c r="Z56" s="25">
        <f t="shared" si="24"/>
        <v>280</v>
      </c>
      <c r="AA56" s="25">
        <f t="shared" si="25"/>
        <v>0</v>
      </c>
      <c r="AB56" s="25">
        <f>IF(OR('Men''s Epée'!$A$3=1,R56&gt;0),ABS(R56),0)</f>
        <v>0</v>
      </c>
      <c r="AC56" s="25">
        <f>IF(OR('Men''s Epée'!$A$3=1,S56&gt;0),ABS(S56),0)</f>
        <v>0</v>
      </c>
      <c r="AD56" s="25">
        <f>IF(OR('Men''s Epée'!$A$3=1,T56&gt;0),ABS(T56),0)</f>
        <v>0</v>
      </c>
      <c r="AE56" s="25">
        <f>IF(OR('Men''s Epée'!$A$3=1,U56&gt;0),ABS(U56),0)</f>
        <v>0</v>
      </c>
      <c r="AG56" s="12">
        <f>IF('Men''s Epée'!$W$3=TRUE,I56,0)</f>
        <v>0</v>
      </c>
      <c r="AH56" s="12">
        <f>IF('Men''s Epée'!$X$3=TRUE,K56,0)</f>
        <v>0</v>
      </c>
      <c r="AI56" s="12">
        <f>IF('Men''s Epée'!$Y$3=TRUE,M56,0)</f>
        <v>0</v>
      </c>
      <c r="AJ56" s="12">
        <f>IF('Men''s Epée'!$Z$3=TRUE,O56,0)</f>
        <v>280</v>
      </c>
      <c r="AK56" s="12">
        <f>IF('Men''s Epée'!$AA$3=TRUE,Q56,0)</f>
        <v>0</v>
      </c>
      <c r="AL56" s="26">
        <f t="shared" si="26"/>
        <v>0</v>
      </c>
      <c r="AM56" s="26">
        <f t="shared" si="27"/>
        <v>0</v>
      </c>
      <c r="AN56" s="26">
        <f t="shared" si="28"/>
        <v>0</v>
      </c>
      <c r="AO56" s="26">
        <f t="shared" si="29"/>
        <v>0</v>
      </c>
      <c r="AP56" s="12">
        <f t="shared" si="30"/>
        <v>280</v>
      </c>
    </row>
    <row r="57" spans="1:42" ht="13.5">
      <c r="A57" s="16" t="str">
        <f t="shared" si="0"/>
        <v>54</v>
      </c>
      <c r="B57" s="16">
        <f t="shared" si="20"/>
      </c>
      <c r="C57" s="17" t="s">
        <v>155</v>
      </c>
      <c r="D57" s="18">
        <v>52</v>
      </c>
      <c r="E57" s="19">
        <f>ROUND(F57+IF('Men''s Epée'!$A$3=1,G57,0)+LARGE($W57:$AE57,1)+LARGE($W57:$AE57,2)+LARGE($W57:$AE57,3),0)</f>
        <v>278</v>
      </c>
      <c r="F57" s="20"/>
      <c r="G57" s="21"/>
      <c r="H57" s="21" t="s">
        <v>11</v>
      </c>
      <c r="I57" s="22">
        <f>IF(OR('Men''s Epée'!$A$3=1,'Men''s Epée'!$W$3=TRUE),IF(OR(H57&gt;=49,ISNUMBER(H57)=FALSE),0,VLOOKUP(H57,PointTable,I$3,TRUE)),0)</f>
        <v>0</v>
      </c>
      <c r="J57" s="21">
        <v>32.5</v>
      </c>
      <c r="K57" s="22">
        <f>IF(OR('Men''s Epée'!$A$3=1,'Men''s Epée'!$X$3=TRUE),IF(OR(J57&gt;=49,ISNUMBER(J57)=FALSE),0,VLOOKUP(J57,PointTable,K$3,TRUE)),0)</f>
        <v>277.5</v>
      </c>
      <c r="L57" s="21" t="s">
        <v>11</v>
      </c>
      <c r="M57" s="22">
        <f>IF(OR('Men''s Epée'!$A$3=1,'Men''s Epée'!$Y$3=TRUE),IF(OR(L57&gt;=49,ISNUMBER(L57)=FALSE),0,VLOOKUP(L57,PointTable,M$3,TRUE)),0)</f>
        <v>0</v>
      </c>
      <c r="N57" s="21" t="s">
        <v>11</v>
      </c>
      <c r="O57" s="22">
        <f>IF(OR('Men''s Epée'!$A$3=1,'Men''s Epée'!$Z$3=TRUE),IF(OR(N57&gt;=49,ISNUMBER(N57)=FALSE),0,VLOOKUP(N57,PointTable,O$3,TRUE)),0)</f>
        <v>0</v>
      </c>
      <c r="P57" s="21" t="s">
        <v>11</v>
      </c>
      <c r="Q57" s="22">
        <f>IF(OR('Men''s Epée'!$A$3=1,'Men''s Epée'!$AA$3=TRUE),IF(OR(P57&gt;=49,ISNUMBER(P57)=FALSE),0,VLOOKUP(P57,PointTable,Q$3,TRUE)),0)</f>
        <v>0</v>
      </c>
      <c r="R57" s="23"/>
      <c r="S57" s="23"/>
      <c r="T57" s="23"/>
      <c r="U57" s="24"/>
      <c r="W57" s="25">
        <f t="shared" si="21"/>
        <v>0</v>
      </c>
      <c r="X57" s="25">
        <f t="shared" si="22"/>
        <v>277.5</v>
      </c>
      <c r="Y57" s="25">
        <f t="shared" si="23"/>
        <v>0</v>
      </c>
      <c r="Z57" s="25">
        <f t="shared" si="24"/>
        <v>0</v>
      </c>
      <c r="AA57" s="25">
        <f t="shared" si="25"/>
        <v>0</v>
      </c>
      <c r="AB57" s="25">
        <f>IF(OR('Men''s Epée'!$A$3=1,R57&gt;0),ABS(R57),0)</f>
        <v>0</v>
      </c>
      <c r="AC57" s="25">
        <f>IF(OR('Men''s Epée'!$A$3=1,S57&gt;0),ABS(S57),0)</f>
        <v>0</v>
      </c>
      <c r="AD57" s="25">
        <f>IF(OR('Men''s Epée'!$A$3=1,T57&gt;0),ABS(T57),0)</f>
        <v>0</v>
      </c>
      <c r="AE57" s="25">
        <f>IF(OR('Men''s Epée'!$A$3=1,U57&gt;0),ABS(U57),0)</f>
        <v>0</v>
      </c>
      <c r="AG57" s="12">
        <f>IF('Men''s Epée'!$W$3=TRUE,I57,0)</f>
        <v>0</v>
      </c>
      <c r="AH57" s="12">
        <f>IF('Men''s Epée'!$X$3=TRUE,K57,0)</f>
        <v>277.5</v>
      </c>
      <c r="AI57" s="12">
        <f>IF('Men''s Epée'!$Y$3=TRUE,M57,0)</f>
        <v>0</v>
      </c>
      <c r="AJ57" s="12">
        <f>IF('Men''s Epée'!$Z$3=TRUE,O57,0)</f>
        <v>0</v>
      </c>
      <c r="AK57" s="12">
        <f>IF('Men''s Epée'!$AA$3=TRUE,Q57,0)</f>
        <v>0</v>
      </c>
      <c r="AL57" s="26">
        <f t="shared" si="26"/>
        <v>0</v>
      </c>
      <c r="AM57" s="26">
        <f t="shared" si="27"/>
        <v>0</v>
      </c>
      <c r="AN57" s="26">
        <f t="shared" si="28"/>
        <v>0</v>
      </c>
      <c r="AO57" s="26">
        <f t="shared" si="29"/>
        <v>0</v>
      </c>
      <c r="AP57" s="12">
        <f t="shared" si="30"/>
        <v>277.5</v>
      </c>
    </row>
    <row r="58" spans="1:42" ht="13.5">
      <c r="A58" s="16" t="str">
        <f t="shared" si="0"/>
        <v>55</v>
      </c>
      <c r="B58" s="16" t="str">
        <f t="shared" si="20"/>
        <v>^</v>
      </c>
      <c r="C58" s="17" t="s">
        <v>157</v>
      </c>
      <c r="D58" s="18">
        <v>79</v>
      </c>
      <c r="E58" s="19">
        <f>ROUND(F58+IF('Men''s Epée'!$A$3=1,G58,0)+LARGE($W58:$AE58,1)+LARGE($W58:$AE58,2)+LARGE($W58:$AE58,3),0)</f>
        <v>265</v>
      </c>
      <c r="F58" s="20"/>
      <c r="G58" s="21"/>
      <c r="H58" s="21">
        <v>35</v>
      </c>
      <c r="I58" s="22">
        <f>IF(OR('Men''s Epée'!$A$3=1,'Men''s Epée'!$W$3=TRUE),IF(OR(H58&gt;=49,ISNUMBER(H58)=FALSE),0,VLOOKUP(H58,PointTable,I$3,TRUE)),0)</f>
        <v>265</v>
      </c>
      <c r="J58" s="21" t="s">
        <v>11</v>
      </c>
      <c r="K58" s="22">
        <f>IF(OR('Men''s Epée'!$A$3=1,'Men''s Epée'!$X$3=TRUE),IF(OR(J58&gt;=49,ISNUMBER(J58)=FALSE),0,VLOOKUP(J58,PointTable,K$3,TRUE)),0)</f>
        <v>0</v>
      </c>
      <c r="L58" s="21" t="s">
        <v>11</v>
      </c>
      <c r="M58" s="22">
        <f>IF(OR('Men''s Epée'!$A$3=1,'Men''s Epée'!$Y$3=TRUE),IF(OR(L58&gt;=49,ISNUMBER(L58)=FALSE),0,VLOOKUP(L58,PointTable,M$3,TRUE)),0)</f>
        <v>0</v>
      </c>
      <c r="N58" s="21" t="s">
        <v>11</v>
      </c>
      <c r="O58" s="22">
        <f>IF(OR('Men''s Epée'!$A$3=1,'Men''s Epée'!$Z$3=TRUE),IF(OR(N58&gt;=49,ISNUMBER(N58)=FALSE),0,VLOOKUP(N58,PointTable,O$3,TRUE)),0)</f>
        <v>0</v>
      </c>
      <c r="P58" s="21" t="s">
        <v>11</v>
      </c>
      <c r="Q58" s="22">
        <f>IF(OR('Men''s Epée'!$A$3=1,'Men''s Epée'!$AA$3=TRUE),IF(OR(P58&gt;=49,ISNUMBER(P58)=FALSE),0,VLOOKUP(P58,PointTable,Q$3,TRUE)),0)</f>
        <v>0</v>
      </c>
      <c r="R58" s="23"/>
      <c r="S58" s="23"/>
      <c r="T58" s="23"/>
      <c r="U58" s="24"/>
      <c r="W58" s="25">
        <f t="shared" si="21"/>
        <v>265</v>
      </c>
      <c r="X58" s="25">
        <f t="shared" si="22"/>
        <v>0</v>
      </c>
      <c r="Y58" s="25">
        <f t="shared" si="23"/>
        <v>0</v>
      </c>
      <c r="Z58" s="25">
        <f t="shared" si="24"/>
        <v>0</v>
      </c>
      <c r="AA58" s="25">
        <f t="shared" si="25"/>
        <v>0</v>
      </c>
      <c r="AB58" s="25">
        <f>IF(OR('Men''s Epée'!$A$3=1,R58&gt;0),ABS(R58),0)</f>
        <v>0</v>
      </c>
      <c r="AC58" s="25">
        <f>IF(OR('Men''s Epée'!$A$3=1,S58&gt;0),ABS(S58),0)</f>
        <v>0</v>
      </c>
      <c r="AD58" s="25">
        <f>IF(OR('Men''s Epée'!$A$3=1,T58&gt;0),ABS(T58),0)</f>
        <v>0</v>
      </c>
      <c r="AE58" s="25">
        <f>IF(OR('Men''s Epée'!$A$3=1,U58&gt;0),ABS(U58),0)</f>
        <v>0</v>
      </c>
      <c r="AG58" s="12">
        <f>IF('Men''s Epée'!$W$3=TRUE,I58,0)</f>
        <v>265</v>
      </c>
      <c r="AH58" s="12">
        <f>IF('Men''s Epée'!$X$3=TRUE,K58,0)</f>
        <v>0</v>
      </c>
      <c r="AI58" s="12">
        <f>IF('Men''s Epée'!$Y$3=TRUE,M58,0)</f>
        <v>0</v>
      </c>
      <c r="AJ58" s="12">
        <f>IF('Men''s Epée'!$Z$3=TRUE,O58,0)</f>
        <v>0</v>
      </c>
      <c r="AK58" s="12">
        <f>IF('Men''s Epée'!$AA$3=TRUE,Q58,0)</f>
        <v>0</v>
      </c>
      <c r="AL58" s="26">
        <f t="shared" si="26"/>
        <v>0</v>
      </c>
      <c r="AM58" s="26">
        <f t="shared" si="27"/>
        <v>0</v>
      </c>
      <c r="AN58" s="26">
        <f t="shared" si="28"/>
        <v>0</v>
      </c>
      <c r="AO58" s="26">
        <f t="shared" si="29"/>
        <v>0</v>
      </c>
      <c r="AP58" s="12">
        <f t="shared" si="30"/>
        <v>265</v>
      </c>
    </row>
    <row r="59" spans="1:42" ht="13.5">
      <c r="A59" s="16" t="str">
        <f t="shared" si="0"/>
        <v>56</v>
      </c>
      <c r="B59" s="16">
        <f t="shared" si="20"/>
      </c>
      <c r="C59" s="17" t="s">
        <v>308</v>
      </c>
      <c r="D59" s="18">
        <v>53</v>
      </c>
      <c r="E59" s="19">
        <f>ROUND(F59+IF('Men''s Epée'!$A$3=1,G59,0)+LARGE($W59:$AE59,1)+LARGE($W59:$AE59,2)+LARGE($W59:$AE59,3),0)</f>
        <v>260</v>
      </c>
      <c r="F59" s="20"/>
      <c r="G59" s="21"/>
      <c r="H59" s="21" t="s">
        <v>11</v>
      </c>
      <c r="I59" s="22">
        <f>IF(OR('Men''s Epée'!$A$3=1,'Men''s Epée'!$W$3=TRUE),IF(OR(H59&gt;=49,ISNUMBER(H59)=FALSE),0,VLOOKUP(H59,PointTable,I$3,TRUE)),0)</f>
        <v>0</v>
      </c>
      <c r="J59" s="21">
        <v>36</v>
      </c>
      <c r="K59" s="22">
        <f>IF(OR('Men''s Epée'!$A$3=1,'Men''s Epée'!$X$3=TRUE),IF(OR(J59&gt;=49,ISNUMBER(J59)=FALSE),0,VLOOKUP(J59,PointTable,K$3,TRUE)),0)</f>
        <v>260</v>
      </c>
      <c r="L59" s="21" t="s">
        <v>11</v>
      </c>
      <c r="M59" s="22">
        <f>IF(OR('Men''s Epée'!$A$3=1,'Men''s Epée'!$Y$3=TRUE),IF(OR(L59&gt;=49,ISNUMBER(L59)=FALSE),0,VLOOKUP(L59,PointTable,M$3,TRUE)),0)</f>
        <v>0</v>
      </c>
      <c r="N59" s="21" t="s">
        <v>11</v>
      </c>
      <c r="O59" s="22">
        <f>IF(OR('Men''s Epée'!$A$3=1,'Men''s Epée'!$Z$3=TRUE),IF(OR(N59&gt;=49,ISNUMBER(N59)=FALSE),0,VLOOKUP(N59,PointTable,O$3,TRUE)),0)</f>
        <v>0</v>
      </c>
      <c r="P59" s="21" t="s">
        <v>11</v>
      </c>
      <c r="Q59" s="22">
        <f>IF(OR('Men''s Epée'!$A$3=1,'Men''s Epée'!$AA$3=TRUE),IF(OR(P59&gt;=49,ISNUMBER(P59)=FALSE),0,VLOOKUP(P59,PointTable,Q$3,TRUE)),0)</f>
        <v>0</v>
      </c>
      <c r="R59" s="23"/>
      <c r="S59" s="23"/>
      <c r="T59" s="23"/>
      <c r="U59" s="24"/>
      <c r="W59" s="25">
        <f t="shared" si="21"/>
        <v>0</v>
      </c>
      <c r="X59" s="25">
        <f t="shared" si="22"/>
        <v>260</v>
      </c>
      <c r="Y59" s="25">
        <f t="shared" si="23"/>
        <v>0</v>
      </c>
      <c r="Z59" s="25">
        <f t="shared" si="24"/>
        <v>0</v>
      </c>
      <c r="AA59" s="25">
        <f t="shared" si="25"/>
        <v>0</v>
      </c>
      <c r="AB59" s="25">
        <f>IF(OR('Men''s Epée'!$A$3=1,R59&gt;0),ABS(R59),0)</f>
        <v>0</v>
      </c>
      <c r="AC59" s="25">
        <f>IF(OR('Men''s Epée'!$A$3=1,S59&gt;0),ABS(S59),0)</f>
        <v>0</v>
      </c>
      <c r="AD59" s="25">
        <f>IF(OR('Men''s Epée'!$A$3=1,T59&gt;0),ABS(T59),0)</f>
        <v>0</v>
      </c>
      <c r="AE59" s="25">
        <f>IF(OR('Men''s Epée'!$A$3=1,U59&gt;0),ABS(U59),0)</f>
        <v>0</v>
      </c>
      <c r="AG59" s="12">
        <f>IF('Men''s Epée'!$W$3=TRUE,I59,0)</f>
        <v>0</v>
      </c>
      <c r="AH59" s="12">
        <f>IF('Men''s Epée'!$X$3=TRUE,K59,0)</f>
        <v>260</v>
      </c>
      <c r="AI59" s="12">
        <f>IF('Men''s Epée'!$Y$3=TRUE,M59,0)</f>
        <v>0</v>
      </c>
      <c r="AJ59" s="12">
        <f>IF('Men''s Epée'!$Z$3=TRUE,O59,0)</f>
        <v>0</v>
      </c>
      <c r="AK59" s="12">
        <f>IF('Men''s Epée'!$AA$3=TRUE,Q59,0)</f>
        <v>0</v>
      </c>
      <c r="AL59" s="26">
        <f t="shared" si="26"/>
        <v>0</v>
      </c>
      <c r="AM59" s="26">
        <f t="shared" si="27"/>
        <v>0</v>
      </c>
      <c r="AN59" s="26">
        <f t="shared" si="28"/>
        <v>0</v>
      </c>
      <c r="AO59" s="26">
        <f t="shared" si="29"/>
        <v>0</v>
      </c>
      <c r="AP59" s="12">
        <f t="shared" si="30"/>
        <v>260</v>
      </c>
    </row>
    <row r="60" spans="1:42" ht="13.5">
      <c r="A60" s="16" t="str">
        <f t="shared" si="0"/>
        <v>57</v>
      </c>
      <c r="B60" s="16" t="str">
        <f t="shared" si="20"/>
        <v>^</v>
      </c>
      <c r="C60" s="17" t="s">
        <v>358</v>
      </c>
      <c r="D60" s="18">
        <v>76</v>
      </c>
      <c r="E60" s="19">
        <f>ROUND(F60+IF('Men''s Epée'!$A$3=1,G60,0)+LARGE($W60:$AE60,1)+LARGE($W60:$AE60,2)+LARGE($W60:$AE60,3),0)</f>
        <v>255</v>
      </c>
      <c r="F60" s="20"/>
      <c r="G60" s="21"/>
      <c r="H60" s="21" t="s">
        <v>11</v>
      </c>
      <c r="I60" s="22">
        <f>IF(OR('Men''s Epée'!$A$3=1,'Men''s Epée'!$W$3=TRUE),IF(OR(H60&gt;=49,ISNUMBER(H60)=FALSE),0,VLOOKUP(H60,PointTable,I$3,TRUE)),0)</f>
        <v>0</v>
      </c>
      <c r="J60" s="21" t="s">
        <v>11</v>
      </c>
      <c r="K60" s="22">
        <f>IF(OR('Men''s Epée'!$A$3=1,'Men''s Epée'!$X$3=TRUE),IF(OR(J60&gt;=49,ISNUMBER(J60)=FALSE),0,VLOOKUP(J60,PointTable,K$3,TRUE)),0)</f>
        <v>0</v>
      </c>
      <c r="L60" s="21">
        <v>37</v>
      </c>
      <c r="M60" s="22">
        <f>IF(OR('Men''s Epée'!$A$3=1,'Men''s Epée'!$Y$3=TRUE),IF(OR(L60&gt;=49,ISNUMBER(L60)=FALSE),0,VLOOKUP(L60,PointTable,M$3,TRUE)),0)</f>
        <v>255</v>
      </c>
      <c r="N60" s="21" t="s">
        <v>11</v>
      </c>
      <c r="O60" s="22">
        <f>IF(OR('Men''s Epée'!$A$3=1,'Men''s Epée'!$Z$3=TRUE),IF(OR(N60&gt;=49,ISNUMBER(N60)=FALSE),0,VLOOKUP(N60,PointTable,O$3,TRUE)),0)</f>
        <v>0</v>
      </c>
      <c r="P60" s="21" t="s">
        <v>11</v>
      </c>
      <c r="Q60" s="22">
        <f>IF(OR('Men''s Epée'!$A$3=1,'Men''s Epée'!$AA$3=TRUE),IF(OR(P60&gt;=49,ISNUMBER(P60)=FALSE),0,VLOOKUP(P60,PointTable,Q$3,TRUE)),0)</f>
        <v>0</v>
      </c>
      <c r="R60" s="23"/>
      <c r="S60" s="23"/>
      <c r="T60" s="23"/>
      <c r="U60" s="24"/>
      <c r="W60" s="25">
        <f t="shared" si="21"/>
        <v>0</v>
      </c>
      <c r="X60" s="25">
        <f t="shared" si="22"/>
        <v>0</v>
      </c>
      <c r="Y60" s="25">
        <f t="shared" si="23"/>
        <v>255</v>
      </c>
      <c r="Z60" s="25">
        <f t="shared" si="24"/>
        <v>0</v>
      </c>
      <c r="AA60" s="25">
        <f t="shared" si="25"/>
        <v>0</v>
      </c>
      <c r="AB60" s="25">
        <f>IF(OR('Men''s Epée'!$A$3=1,R60&gt;0),ABS(R60),0)</f>
        <v>0</v>
      </c>
      <c r="AC60" s="25">
        <f>IF(OR('Men''s Epée'!$A$3=1,S60&gt;0),ABS(S60),0)</f>
        <v>0</v>
      </c>
      <c r="AD60" s="25">
        <f>IF(OR('Men''s Epée'!$A$3=1,T60&gt;0),ABS(T60),0)</f>
        <v>0</v>
      </c>
      <c r="AE60" s="25">
        <f>IF(OR('Men''s Epée'!$A$3=1,U60&gt;0),ABS(U60),0)</f>
        <v>0</v>
      </c>
      <c r="AG60" s="12">
        <f>IF('Men''s Epée'!$W$3=TRUE,I60,0)</f>
        <v>0</v>
      </c>
      <c r="AH60" s="12">
        <f>IF('Men''s Epée'!$X$3=TRUE,K60,0)</f>
        <v>0</v>
      </c>
      <c r="AI60" s="12">
        <f>IF('Men''s Epée'!$Y$3=TRUE,M60,0)</f>
        <v>255</v>
      </c>
      <c r="AJ60" s="12">
        <f>IF('Men''s Epée'!$Z$3=TRUE,O60,0)</f>
        <v>0</v>
      </c>
      <c r="AK60" s="12">
        <f>IF('Men''s Epée'!$AA$3=TRUE,Q60,0)</f>
        <v>0</v>
      </c>
      <c r="AL60" s="26">
        <f t="shared" si="26"/>
        <v>0</v>
      </c>
      <c r="AM60" s="26">
        <f t="shared" si="27"/>
        <v>0</v>
      </c>
      <c r="AN60" s="26">
        <f t="shared" si="28"/>
        <v>0</v>
      </c>
      <c r="AO60" s="26">
        <f t="shared" si="29"/>
        <v>0</v>
      </c>
      <c r="AP60" s="12">
        <f t="shared" si="30"/>
        <v>255</v>
      </c>
    </row>
    <row r="61" spans="1:42" ht="13.5">
      <c r="A61" s="16" t="str">
        <f t="shared" si="0"/>
        <v>58</v>
      </c>
      <c r="B61" s="16" t="str">
        <f t="shared" si="20"/>
        <v>#</v>
      </c>
      <c r="C61" s="17" t="s">
        <v>383</v>
      </c>
      <c r="D61" s="18">
        <v>84</v>
      </c>
      <c r="E61" s="19">
        <f>ROUND(F61+IF('Men''s Epée'!$A$3=1,G61,0)+LARGE($W61:$AE61,1)+LARGE($W61:$AE61,2)+LARGE($W61:$AE61,3),0)</f>
        <v>245</v>
      </c>
      <c r="F61" s="20"/>
      <c r="G61" s="21"/>
      <c r="H61" s="21" t="s">
        <v>11</v>
      </c>
      <c r="I61" s="22">
        <f>IF(OR('Men''s Epée'!$A$3=1,'Men''s Epée'!$W$3=TRUE),IF(OR(H61&gt;=49,ISNUMBER(H61)=FALSE),0,VLOOKUP(H61,PointTable,I$3,TRUE)),0)</f>
        <v>0</v>
      </c>
      <c r="J61" s="21" t="s">
        <v>11</v>
      </c>
      <c r="K61" s="22">
        <f>IF(OR('Men''s Epée'!$A$3=1,'Men''s Epée'!$X$3=TRUE),IF(OR(J61&gt;=49,ISNUMBER(J61)=FALSE),0,VLOOKUP(J61,PointTable,K$3,TRUE)),0)</f>
        <v>0</v>
      </c>
      <c r="L61" s="21">
        <v>39</v>
      </c>
      <c r="M61" s="22">
        <f>IF(OR('Men''s Epée'!$A$3=1,'Men''s Epée'!$Y$3=TRUE),IF(OR(L61&gt;=49,ISNUMBER(L61)=FALSE),0,VLOOKUP(L61,PointTable,M$3,TRUE)),0)</f>
        <v>245</v>
      </c>
      <c r="N61" s="21" t="s">
        <v>11</v>
      </c>
      <c r="O61" s="22">
        <f>IF(OR('Men''s Epée'!$A$3=1,'Men''s Epée'!$Z$3=TRUE),IF(OR(N61&gt;=49,ISNUMBER(N61)=FALSE),0,VLOOKUP(N61,PointTable,O$3,TRUE)),0)</f>
        <v>0</v>
      </c>
      <c r="P61" s="21" t="s">
        <v>11</v>
      </c>
      <c r="Q61" s="22">
        <f>IF(OR('Men''s Epée'!$A$3=1,'Men''s Epée'!$AA$3=TRUE),IF(OR(P61&gt;=49,ISNUMBER(P61)=FALSE),0,VLOOKUP(P61,PointTable,Q$3,TRUE)),0)</f>
        <v>0</v>
      </c>
      <c r="R61" s="23"/>
      <c r="S61" s="23"/>
      <c r="T61" s="23"/>
      <c r="U61" s="24"/>
      <c r="W61" s="25">
        <f t="shared" si="21"/>
        <v>0</v>
      </c>
      <c r="X61" s="25">
        <f t="shared" si="22"/>
        <v>0</v>
      </c>
      <c r="Y61" s="25">
        <f t="shared" si="23"/>
        <v>245</v>
      </c>
      <c r="Z61" s="25">
        <f t="shared" si="24"/>
        <v>0</v>
      </c>
      <c r="AA61" s="25">
        <f t="shared" si="25"/>
        <v>0</v>
      </c>
      <c r="AB61" s="25">
        <f>IF(OR('Men''s Epée'!$A$3=1,R61&gt;0),ABS(R61),0)</f>
        <v>0</v>
      </c>
      <c r="AC61" s="25">
        <f>IF(OR('Men''s Epée'!$A$3=1,S61&gt;0),ABS(S61),0)</f>
        <v>0</v>
      </c>
      <c r="AD61" s="25">
        <f>IF(OR('Men''s Epée'!$A$3=1,T61&gt;0),ABS(T61),0)</f>
        <v>0</v>
      </c>
      <c r="AE61" s="25">
        <f>IF(OR('Men''s Epée'!$A$3=1,U61&gt;0),ABS(U61),0)</f>
        <v>0</v>
      </c>
      <c r="AG61" s="12">
        <f>IF('Men''s Epée'!$W$3=TRUE,I61,0)</f>
        <v>0</v>
      </c>
      <c r="AH61" s="12">
        <f>IF('Men''s Epée'!$X$3=TRUE,K61,0)</f>
        <v>0</v>
      </c>
      <c r="AI61" s="12">
        <f>IF('Men''s Epée'!$Y$3=TRUE,M61,0)</f>
        <v>245</v>
      </c>
      <c r="AJ61" s="12">
        <f>IF('Men''s Epée'!$Z$3=TRUE,O61,0)</f>
        <v>0</v>
      </c>
      <c r="AK61" s="12">
        <f>IF('Men''s Epée'!$AA$3=TRUE,Q61,0)</f>
        <v>0</v>
      </c>
      <c r="AL61" s="26">
        <f t="shared" si="26"/>
        <v>0</v>
      </c>
      <c r="AM61" s="26">
        <f t="shared" si="27"/>
        <v>0</v>
      </c>
      <c r="AN61" s="26">
        <f t="shared" si="28"/>
        <v>0</v>
      </c>
      <c r="AO61" s="26">
        <f t="shared" si="29"/>
        <v>0</v>
      </c>
      <c r="AP61" s="12">
        <f t="shared" si="30"/>
        <v>245</v>
      </c>
    </row>
    <row r="62" spans="1:42" ht="13.5">
      <c r="A62" s="16" t="str">
        <f t="shared" si="0"/>
        <v>59</v>
      </c>
      <c r="B62" s="16" t="str">
        <f t="shared" si="20"/>
        <v>#</v>
      </c>
      <c r="C62" s="17" t="s">
        <v>143</v>
      </c>
      <c r="D62" s="18">
        <v>82</v>
      </c>
      <c r="E62" s="19">
        <f>ROUND(F62+IF('Men''s Epée'!$A$3=1,G62,0)+LARGE($W62:$AE62,1)+LARGE($W62:$AE62,2)+LARGE($W62:$AE62,3),0)</f>
        <v>243</v>
      </c>
      <c r="F62" s="20"/>
      <c r="G62" s="21"/>
      <c r="H62" s="21">
        <v>39.5</v>
      </c>
      <c r="I62" s="22">
        <f>IF(OR('Men''s Epée'!$A$3=1,'Men''s Epée'!$W$3=TRUE),IF(OR(H62&gt;=49,ISNUMBER(H62)=FALSE),0,VLOOKUP(H62,PointTable,I$3,TRUE)),0)</f>
        <v>242.5</v>
      </c>
      <c r="J62" s="21" t="s">
        <v>11</v>
      </c>
      <c r="K62" s="22">
        <f>IF(OR('Men''s Epée'!$A$3=1,'Men''s Epée'!$X$3=TRUE),IF(OR(J62&gt;=49,ISNUMBER(J62)=FALSE),0,VLOOKUP(J62,PointTable,K$3,TRUE)),0)</f>
        <v>0</v>
      </c>
      <c r="L62" s="21" t="s">
        <v>11</v>
      </c>
      <c r="M62" s="22">
        <f>IF(OR('Men''s Epée'!$A$3=1,'Men''s Epée'!$Y$3=TRUE),IF(OR(L62&gt;=49,ISNUMBER(L62)=FALSE),0,VLOOKUP(L62,PointTable,M$3,TRUE)),0)</f>
        <v>0</v>
      </c>
      <c r="N62" s="21" t="s">
        <v>11</v>
      </c>
      <c r="O62" s="22">
        <f>IF(OR('Men''s Epée'!$A$3=1,'Men''s Epée'!$Z$3=TRUE),IF(OR(N62&gt;=49,ISNUMBER(N62)=FALSE),0,VLOOKUP(N62,PointTable,O$3,TRUE)),0)</f>
        <v>0</v>
      </c>
      <c r="P62" s="21" t="s">
        <v>11</v>
      </c>
      <c r="Q62" s="22">
        <f>IF(OR('Men''s Epée'!$A$3=1,'Men''s Epée'!$AA$3=TRUE),IF(OR(P62&gt;=49,ISNUMBER(P62)=FALSE),0,VLOOKUP(P62,PointTable,Q$3,TRUE)),0)</f>
        <v>0</v>
      </c>
      <c r="R62" s="23"/>
      <c r="S62" s="23"/>
      <c r="T62" s="23"/>
      <c r="U62" s="24"/>
      <c r="W62" s="25">
        <f t="shared" si="21"/>
        <v>242.5</v>
      </c>
      <c r="X62" s="25">
        <f t="shared" si="22"/>
        <v>0</v>
      </c>
      <c r="Y62" s="25">
        <f t="shared" si="23"/>
        <v>0</v>
      </c>
      <c r="Z62" s="25">
        <f t="shared" si="24"/>
        <v>0</v>
      </c>
      <c r="AA62" s="25">
        <f t="shared" si="25"/>
        <v>0</v>
      </c>
      <c r="AB62" s="25">
        <f>IF(OR('Men''s Epée'!$A$3=1,R62&gt;0),ABS(R62),0)</f>
        <v>0</v>
      </c>
      <c r="AC62" s="25">
        <f>IF(OR('Men''s Epée'!$A$3=1,S62&gt;0),ABS(S62),0)</f>
        <v>0</v>
      </c>
      <c r="AD62" s="25">
        <f>IF(OR('Men''s Epée'!$A$3=1,T62&gt;0),ABS(T62),0)</f>
        <v>0</v>
      </c>
      <c r="AE62" s="25">
        <f>IF(OR('Men''s Epée'!$A$3=1,U62&gt;0),ABS(U62),0)</f>
        <v>0</v>
      </c>
      <c r="AG62" s="12">
        <f>IF('Men''s Epée'!$W$3=TRUE,I62,0)</f>
        <v>242.5</v>
      </c>
      <c r="AH62" s="12">
        <f>IF('Men''s Epée'!$X$3=TRUE,K62,0)</f>
        <v>0</v>
      </c>
      <c r="AI62" s="12">
        <f>IF('Men''s Epée'!$Y$3=TRUE,M62,0)</f>
        <v>0</v>
      </c>
      <c r="AJ62" s="12">
        <f>IF('Men''s Epée'!$Z$3=TRUE,O62,0)</f>
        <v>0</v>
      </c>
      <c r="AK62" s="12">
        <f>IF('Men''s Epée'!$AA$3=TRUE,Q62,0)</f>
        <v>0</v>
      </c>
      <c r="AL62" s="26">
        <f t="shared" si="26"/>
        <v>0</v>
      </c>
      <c r="AM62" s="26">
        <f t="shared" si="27"/>
        <v>0</v>
      </c>
      <c r="AN62" s="26">
        <f t="shared" si="28"/>
        <v>0</v>
      </c>
      <c r="AO62" s="26">
        <f t="shared" si="29"/>
        <v>0</v>
      </c>
      <c r="AP62" s="12">
        <f t="shared" si="30"/>
        <v>242.5</v>
      </c>
    </row>
    <row r="63" spans="1:42" ht="13.5">
      <c r="A63" s="16" t="str">
        <f t="shared" si="0"/>
        <v>60</v>
      </c>
      <c r="B63" s="16" t="str">
        <f t="shared" si="20"/>
        <v>^</v>
      </c>
      <c r="C63" s="17" t="s">
        <v>359</v>
      </c>
      <c r="D63" s="18">
        <v>78</v>
      </c>
      <c r="E63" s="19">
        <f>ROUND(F63+IF('Men''s Epée'!$A$3=1,G63,0)+LARGE($W63:$AE63,1)+LARGE($W63:$AE63,2)+LARGE($W63:$AE63,3),0)</f>
        <v>240</v>
      </c>
      <c r="F63" s="20"/>
      <c r="G63" s="21"/>
      <c r="H63" s="21" t="s">
        <v>11</v>
      </c>
      <c r="I63" s="22">
        <f>IF(OR('Men''s Epée'!$A$3=1,'Men''s Epée'!$W$3=TRUE),IF(OR(H63&gt;=49,ISNUMBER(H63)=FALSE),0,VLOOKUP(H63,PointTable,I$3,TRUE)),0)</f>
        <v>0</v>
      </c>
      <c r="J63" s="21" t="s">
        <v>11</v>
      </c>
      <c r="K63" s="22">
        <f>IF(OR('Men''s Epée'!$A$3=1,'Men''s Epée'!$X$3=TRUE),IF(OR(J63&gt;=49,ISNUMBER(J63)=FALSE),0,VLOOKUP(J63,PointTable,K$3,TRUE)),0)</f>
        <v>0</v>
      </c>
      <c r="L63" s="21">
        <v>40</v>
      </c>
      <c r="M63" s="22">
        <f>IF(OR('Men''s Epée'!$A$3=1,'Men''s Epée'!$Y$3=TRUE),IF(OR(L63&gt;=49,ISNUMBER(L63)=FALSE),0,VLOOKUP(L63,PointTable,M$3,TRUE)),0)</f>
        <v>240</v>
      </c>
      <c r="N63" s="21" t="s">
        <v>11</v>
      </c>
      <c r="O63" s="22">
        <f>IF(OR('Men''s Epée'!$A$3=1,'Men''s Epée'!$Z$3=TRUE),IF(OR(N63&gt;=49,ISNUMBER(N63)=FALSE),0,VLOOKUP(N63,PointTable,O$3,TRUE)),0)</f>
        <v>0</v>
      </c>
      <c r="P63" s="21" t="s">
        <v>11</v>
      </c>
      <c r="Q63" s="22">
        <f>IF(OR('Men''s Epée'!$A$3=1,'Men''s Epée'!$AA$3=TRUE),IF(OR(P63&gt;=49,ISNUMBER(P63)=FALSE),0,VLOOKUP(P63,PointTable,Q$3,TRUE)),0)</f>
        <v>0</v>
      </c>
      <c r="R63" s="23"/>
      <c r="S63" s="23"/>
      <c r="T63" s="23"/>
      <c r="U63" s="24"/>
      <c r="W63" s="25">
        <f t="shared" si="21"/>
        <v>0</v>
      </c>
      <c r="X63" s="25">
        <f t="shared" si="22"/>
        <v>0</v>
      </c>
      <c r="Y63" s="25">
        <f t="shared" si="23"/>
        <v>240</v>
      </c>
      <c r="Z63" s="25">
        <f t="shared" si="24"/>
        <v>0</v>
      </c>
      <c r="AA63" s="25">
        <f t="shared" si="25"/>
        <v>0</v>
      </c>
      <c r="AB63" s="25">
        <f>IF(OR('Men''s Epée'!$A$3=1,R63&gt;0),ABS(R63),0)</f>
        <v>0</v>
      </c>
      <c r="AC63" s="25">
        <f>IF(OR('Men''s Epée'!$A$3=1,S63&gt;0),ABS(S63),0)</f>
        <v>0</v>
      </c>
      <c r="AD63" s="25">
        <f>IF(OR('Men''s Epée'!$A$3=1,T63&gt;0),ABS(T63),0)</f>
        <v>0</v>
      </c>
      <c r="AE63" s="25">
        <f>IF(OR('Men''s Epée'!$A$3=1,U63&gt;0),ABS(U63),0)</f>
        <v>0</v>
      </c>
      <c r="AG63" s="12">
        <f>IF('Men''s Epée'!$W$3=TRUE,I63,0)</f>
        <v>0</v>
      </c>
      <c r="AH63" s="12">
        <f>IF('Men''s Epée'!$X$3=TRUE,K63,0)</f>
        <v>0</v>
      </c>
      <c r="AI63" s="12">
        <f>IF('Men''s Epée'!$Y$3=TRUE,M63,0)</f>
        <v>240</v>
      </c>
      <c r="AJ63" s="12">
        <f>IF('Men''s Epée'!$Z$3=TRUE,O63,0)</f>
        <v>0</v>
      </c>
      <c r="AK63" s="12">
        <f>IF('Men''s Epée'!$AA$3=TRUE,Q63,0)</f>
        <v>0</v>
      </c>
      <c r="AL63" s="26">
        <f t="shared" si="26"/>
        <v>0</v>
      </c>
      <c r="AM63" s="26">
        <f t="shared" si="27"/>
        <v>0</v>
      </c>
      <c r="AN63" s="26">
        <f t="shared" si="28"/>
        <v>0</v>
      </c>
      <c r="AO63" s="26">
        <f t="shared" si="29"/>
        <v>0</v>
      </c>
      <c r="AP63" s="12">
        <f t="shared" si="30"/>
        <v>240</v>
      </c>
    </row>
    <row r="64" spans="1:42" ht="13.5">
      <c r="A64" s="16" t="str">
        <f t="shared" si="0"/>
        <v>61</v>
      </c>
      <c r="B64" s="16">
        <f t="shared" si="20"/>
      </c>
      <c r="C64" s="17" t="s">
        <v>389</v>
      </c>
      <c r="D64" s="18">
        <v>76</v>
      </c>
      <c r="E64" s="19">
        <f>ROUND(F64+IF('Men''s Epée'!$A$3=1,G64,0)+LARGE($W64:$AE64,1)+LARGE($W64:$AE64,2)+LARGE($W64:$AE64,3),0)</f>
        <v>233</v>
      </c>
      <c r="F64" s="20"/>
      <c r="G64" s="21"/>
      <c r="H64" s="21" t="s">
        <v>11</v>
      </c>
      <c r="I64" s="22">
        <f>IF(OR('Men''s Epée'!$A$3=1,'Men''s Epée'!$W$3=TRUE),IF(OR(H64&gt;=49,ISNUMBER(H64)=FALSE),0,VLOOKUP(H64,PointTable,I$3,TRUE)),0)</f>
        <v>0</v>
      </c>
      <c r="J64" s="21" t="s">
        <v>11</v>
      </c>
      <c r="K64" s="22">
        <f>IF(OR('Men''s Epée'!$A$3=1,'Men''s Epée'!$X$3=TRUE),IF(OR(J64&gt;=49,ISNUMBER(J64)=FALSE),0,VLOOKUP(J64,PointTable,K$3,TRUE)),0)</f>
        <v>0</v>
      </c>
      <c r="L64" s="21">
        <v>41.5</v>
      </c>
      <c r="M64" s="22">
        <f>IF(OR('Men''s Epée'!$A$3=1,'Men''s Epée'!$Y$3=TRUE),IF(OR(L64&gt;=49,ISNUMBER(L64)=FALSE),0,VLOOKUP(L64,PointTable,M$3,TRUE)),0)</f>
        <v>232.5</v>
      </c>
      <c r="N64" s="21" t="s">
        <v>11</v>
      </c>
      <c r="O64" s="22">
        <f>IF(OR('Men''s Epée'!$A$3=1,'Men''s Epée'!$Z$3=TRUE),IF(OR(N64&gt;=49,ISNUMBER(N64)=FALSE),0,VLOOKUP(N64,PointTable,O$3,TRUE)),0)</f>
        <v>0</v>
      </c>
      <c r="P64" s="21" t="s">
        <v>11</v>
      </c>
      <c r="Q64" s="22">
        <f>IF(OR('Men''s Epée'!$A$3=1,'Men''s Epée'!$AA$3=TRUE),IF(OR(P64&gt;=49,ISNUMBER(P64)=FALSE),0,VLOOKUP(P64,PointTable,Q$3,TRUE)),0)</f>
        <v>0</v>
      </c>
      <c r="R64" s="23"/>
      <c r="S64" s="23"/>
      <c r="T64" s="23"/>
      <c r="U64" s="24"/>
      <c r="W64" s="25">
        <f t="shared" si="21"/>
        <v>0</v>
      </c>
      <c r="X64" s="25">
        <f t="shared" si="22"/>
        <v>0</v>
      </c>
      <c r="Y64" s="25">
        <f t="shared" si="23"/>
        <v>232.5</v>
      </c>
      <c r="Z64" s="25">
        <f t="shared" si="24"/>
        <v>0</v>
      </c>
      <c r="AA64" s="25">
        <f t="shared" si="25"/>
        <v>0</v>
      </c>
      <c r="AB64" s="25">
        <f>IF(OR('Men''s Epée'!$A$3=1,R64&gt;0),ABS(R64),0)</f>
        <v>0</v>
      </c>
      <c r="AC64" s="25">
        <f>IF(OR('Men''s Epée'!$A$3=1,S64&gt;0),ABS(S64),0)</f>
        <v>0</v>
      </c>
      <c r="AD64" s="25">
        <f>IF(OR('Men''s Epée'!$A$3=1,T64&gt;0),ABS(T64),0)</f>
        <v>0</v>
      </c>
      <c r="AE64" s="25">
        <f>IF(OR('Men''s Epée'!$A$3=1,U64&gt;0),ABS(U64),0)</f>
        <v>0</v>
      </c>
      <c r="AG64" s="12">
        <f>IF('Men''s Epée'!$W$3=TRUE,I64,0)</f>
        <v>0</v>
      </c>
      <c r="AH64" s="12">
        <f>IF('Men''s Epée'!$X$3=TRUE,K64,0)</f>
        <v>0</v>
      </c>
      <c r="AI64" s="12">
        <f>IF('Men''s Epée'!$Y$3=TRUE,M64,0)</f>
        <v>232.5</v>
      </c>
      <c r="AJ64" s="12">
        <f>IF('Men''s Epée'!$Z$3=TRUE,O64,0)</f>
        <v>0</v>
      </c>
      <c r="AK64" s="12">
        <f>IF('Men''s Epée'!$AA$3=TRUE,Q64,0)</f>
        <v>0</v>
      </c>
      <c r="AL64" s="26">
        <f t="shared" si="26"/>
        <v>0</v>
      </c>
      <c r="AM64" s="26">
        <f t="shared" si="27"/>
        <v>0</v>
      </c>
      <c r="AN64" s="26">
        <f t="shared" si="28"/>
        <v>0</v>
      </c>
      <c r="AO64" s="26">
        <f t="shared" si="29"/>
        <v>0</v>
      </c>
      <c r="AP64" s="12">
        <f t="shared" si="30"/>
        <v>232.5</v>
      </c>
    </row>
    <row r="65" spans="1:42" ht="13.5">
      <c r="A65" s="16" t="str">
        <f t="shared" si="0"/>
        <v>62</v>
      </c>
      <c r="B65" s="16" t="str">
        <f t="shared" si="20"/>
        <v>#</v>
      </c>
      <c r="C65" s="17" t="s">
        <v>310</v>
      </c>
      <c r="D65" s="18">
        <v>82</v>
      </c>
      <c r="E65" s="19">
        <f>ROUND(F65+IF('Men''s Epée'!$A$3=1,G65,0)+LARGE($W65:$AE65,1)+LARGE($W65:$AE65,2)+LARGE($W65:$AE65,3),0)</f>
        <v>230</v>
      </c>
      <c r="F65" s="20"/>
      <c r="G65" s="21"/>
      <c r="H65" s="21" t="s">
        <v>11</v>
      </c>
      <c r="I65" s="22">
        <f>IF(OR('Men''s Epée'!$A$3=1,'Men''s Epée'!$W$3=TRUE),IF(OR(H65&gt;=49,ISNUMBER(H65)=FALSE),0,VLOOKUP(H65,PointTable,I$3,TRUE)),0)</f>
        <v>0</v>
      </c>
      <c r="J65" s="21">
        <v>42</v>
      </c>
      <c r="K65" s="22">
        <f>IF(OR('Men''s Epée'!$A$3=1,'Men''s Epée'!$X$3=TRUE),IF(OR(J65&gt;=49,ISNUMBER(J65)=FALSE),0,VLOOKUP(J65,PointTable,K$3,TRUE)),0)</f>
        <v>230</v>
      </c>
      <c r="L65" s="21" t="s">
        <v>11</v>
      </c>
      <c r="M65" s="22">
        <f>IF(OR('Men''s Epée'!$A$3=1,'Men''s Epée'!$Y$3=TRUE),IF(OR(L65&gt;=49,ISNUMBER(L65)=FALSE),0,VLOOKUP(L65,PointTable,M$3,TRUE)),0)</f>
        <v>0</v>
      </c>
      <c r="N65" s="21" t="s">
        <v>11</v>
      </c>
      <c r="O65" s="22">
        <f>IF(OR('Men''s Epée'!$A$3=1,'Men''s Epée'!$Z$3=TRUE),IF(OR(N65&gt;=49,ISNUMBER(N65)=FALSE),0,VLOOKUP(N65,PointTable,O$3,TRUE)),0)</f>
        <v>0</v>
      </c>
      <c r="P65" s="21" t="s">
        <v>11</v>
      </c>
      <c r="Q65" s="22">
        <f>IF(OR('Men''s Epée'!$A$3=1,'Men''s Epée'!$AA$3=TRUE),IF(OR(P65&gt;=49,ISNUMBER(P65)=FALSE),0,VLOOKUP(P65,PointTable,Q$3,TRUE)),0)</f>
        <v>0</v>
      </c>
      <c r="R65" s="23"/>
      <c r="S65" s="23"/>
      <c r="T65" s="23"/>
      <c r="U65" s="24"/>
      <c r="W65" s="25">
        <f t="shared" si="21"/>
        <v>0</v>
      </c>
      <c r="X65" s="25">
        <f t="shared" si="22"/>
        <v>230</v>
      </c>
      <c r="Y65" s="25">
        <f t="shared" si="23"/>
        <v>0</v>
      </c>
      <c r="Z65" s="25">
        <f t="shared" si="24"/>
        <v>0</v>
      </c>
      <c r="AA65" s="25">
        <f t="shared" si="25"/>
        <v>0</v>
      </c>
      <c r="AB65" s="25">
        <f>IF(OR('Men''s Epée'!$A$3=1,R65&gt;0),ABS(R65),0)</f>
        <v>0</v>
      </c>
      <c r="AC65" s="25">
        <f>IF(OR('Men''s Epée'!$A$3=1,S65&gt;0),ABS(S65),0)</f>
        <v>0</v>
      </c>
      <c r="AD65" s="25">
        <f>IF(OR('Men''s Epée'!$A$3=1,T65&gt;0),ABS(T65),0)</f>
        <v>0</v>
      </c>
      <c r="AE65" s="25">
        <f>IF(OR('Men''s Epée'!$A$3=1,U65&gt;0),ABS(U65),0)</f>
        <v>0</v>
      </c>
      <c r="AG65" s="12">
        <f>IF('Men''s Epée'!$W$3=TRUE,I65,0)</f>
        <v>0</v>
      </c>
      <c r="AH65" s="12">
        <f>IF('Men''s Epée'!$X$3=TRUE,K65,0)</f>
        <v>230</v>
      </c>
      <c r="AI65" s="12">
        <f>IF('Men''s Epée'!$Y$3=TRUE,M65,0)</f>
        <v>0</v>
      </c>
      <c r="AJ65" s="12">
        <f>IF('Men''s Epée'!$Z$3=TRUE,O65,0)</f>
        <v>0</v>
      </c>
      <c r="AK65" s="12">
        <f>IF('Men''s Epée'!$AA$3=TRUE,Q65,0)</f>
        <v>0</v>
      </c>
      <c r="AL65" s="26">
        <f t="shared" si="26"/>
        <v>0</v>
      </c>
      <c r="AM65" s="26">
        <f t="shared" si="27"/>
        <v>0</v>
      </c>
      <c r="AN65" s="26">
        <f t="shared" si="28"/>
        <v>0</v>
      </c>
      <c r="AO65" s="26">
        <f t="shared" si="29"/>
        <v>0</v>
      </c>
      <c r="AP65" s="12">
        <f t="shared" si="30"/>
        <v>230</v>
      </c>
    </row>
    <row r="66" spans="1:42" ht="13.5">
      <c r="A66" s="16" t="str">
        <f t="shared" si="0"/>
        <v>63</v>
      </c>
      <c r="B66" s="16" t="str">
        <f t="shared" si="20"/>
        <v># ^</v>
      </c>
      <c r="C66" s="17" t="s">
        <v>163</v>
      </c>
      <c r="D66" s="18">
        <v>80</v>
      </c>
      <c r="E66" s="19">
        <f>ROUND(F66+IF('Men''s Epée'!$A$3=1,G66,0)+LARGE($W66:$AE66,1)+LARGE($W66:$AE66,2)+LARGE($W66:$AE66,3),0)</f>
        <v>228</v>
      </c>
      <c r="F66" s="20"/>
      <c r="G66" s="21"/>
      <c r="H66" s="21">
        <v>41.25</v>
      </c>
      <c r="I66" s="22">
        <f>IF(OR('Men''s Epée'!$A$3=1,'Men''s Epée'!$W$3=TRUE),IF(OR(H66&gt;=49,ISNUMBER(H66)=FALSE),0,VLOOKUP(H66,PointTable,I$3,TRUE)),0)</f>
        <v>227.5</v>
      </c>
      <c r="J66" s="21" t="s">
        <v>11</v>
      </c>
      <c r="K66" s="22">
        <f>IF(OR('Men''s Epée'!$A$3=1,'Men''s Epée'!$X$3=TRUE),IF(OR(J66&gt;=49,ISNUMBER(J66)=FALSE),0,VLOOKUP(J66,PointTable,K$3,TRUE)),0)</f>
        <v>0</v>
      </c>
      <c r="L66" s="21" t="s">
        <v>11</v>
      </c>
      <c r="M66" s="22">
        <f>IF(OR('Men''s Epée'!$A$3=1,'Men''s Epée'!$Y$3=TRUE),IF(OR(L66&gt;=49,ISNUMBER(L66)=FALSE),0,VLOOKUP(L66,PointTable,M$3,TRUE)),0)</f>
        <v>0</v>
      </c>
      <c r="N66" s="21" t="s">
        <v>11</v>
      </c>
      <c r="O66" s="22">
        <f>IF(OR('Men''s Epée'!$A$3=1,'Men''s Epée'!$Z$3=TRUE),IF(OR(N66&gt;=49,ISNUMBER(N66)=FALSE),0,VLOOKUP(N66,PointTable,O$3,TRUE)),0)</f>
        <v>0</v>
      </c>
      <c r="P66" s="21" t="s">
        <v>11</v>
      </c>
      <c r="Q66" s="22">
        <f>IF(OR('Men''s Epée'!$A$3=1,'Men''s Epée'!$AA$3=TRUE),IF(OR(P66&gt;=49,ISNUMBER(P66)=FALSE),0,VLOOKUP(P66,PointTable,Q$3,TRUE)),0)</f>
        <v>0</v>
      </c>
      <c r="R66" s="23"/>
      <c r="S66" s="23"/>
      <c r="T66" s="23"/>
      <c r="U66" s="24"/>
      <c r="W66" s="25">
        <f t="shared" si="21"/>
        <v>227.5</v>
      </c>
      <c r="X66" s="25">
        <f t="shared" si="22"/>
        <v>0</v>
      </c>
      <c r="Y66" s="25">
        <f t="shared" si="23"/>
        <v>0</v>
      </c>
      <c r="Z66" s="25">
        <f t="shared" si="24"/>
        <v>0</v>
      </c>
      <c r="AA66" s="25">
        <f t="shared" si="25"/>
        <v>0</v>
      </c>
      <c r="AB66" s="25">
        <f>IF(OR('Men''s Epée'!$A$3=1,R66&gt;0),ABS(R66),0)</f>
        <v>0</v>
      </c>
      <c r="AC66" s="25">
        <f>IF(OR('Men''s Epée'!$A$3=1,S66&gt;0),ABS(S66),0)</f>
        <v>0</v>
      </c>
      <c r="AD66" s="25">
        <f>IF(OR('Men''s Epée'!$A$3=1,T66&gt;0),ABS(T66),0)</f>
        <v>0</v>
      </c>
      <c r="AE66" s="25">
        <f>IF(OR('Men''s Epée'!$A$3=1,U66&gt;0),ABS(U66),0)</f>
        <v>0</v>
      </c>
      <c r="AG66" s="12">
        <f>IF('Men''s Epée'!$W$3=TRUE,I66,0)</f>
        <v>227.5</v>
      </c>
      <c r="AH66" s="12">
        <f>IF('Men''s Epée'!$X$3=TRUE,K66,0)</f>
        <v>0</v>
      </c>
      <c r="AI66" s="12">
        <f>IF('Men''s Epée'!$Y$3=TRUE,M66,0)</f>
        <v>0</v>
      </c>
      <c r="AJ66" s="12">
        <f>IF('Men''s Epée'!$Z$3=TRUE,O66,0)</f>
        <v>0</v>
      </c>
      <c r="AK66" s="12">
        <f>IF('Men''s Epée'!$AA$3=TRUE,Q66,0)</f>
        <v>0</v>
      </c>
      <c r="AL66" s="26">
        <f t="shared" si="26"/>
        <v>0</v>
      </c>
      <c r="AM66" s="26">
        <f t="shared" si="27"/>
        <v>0</v>
      </c>
      <c r="AN66" s="26">
        <f t="shared" si="28"/>
        <v>0</v>
      </c>
      <c r="AO66" s="26">
        <f t="shared" si="29"/>
        <v>0</v>
      </c>
      <c r="AP66" s="12">
        <f t="shared" si="30"/>
        <v>227.5</v>
      </c>
    </row>
    <row r="67" spans="1:42" ht="13.5">
      <c r="A67" s="16" t="str">
        <f t="shared" si="0"/>
        <v>64</v>
      </c>
      <c r="B67" s="16" t="str">
        <f t="shared" si="20"/>
        <v>^</v>
      </c>
      <c r="C67" s="17" t="s">
        <v>311</v>
      </c>
      <c r="D67" s="36">
        <v>77</v>
      </c>
      <c r="E67" s="19">
        <f>ROUND(F67+IF('Men''s Epée'!$A$3=1,G67,0)+LARGE($W67:$AE67,1)+LARGE($W67:$AE67,2)+LARGE($W67:$AE67,3),0)</f>
        <v>225</v>
      </c>
      <c r="F67" s="20"/>
      <c r="G67" s="21"/>
      <c r="H67" s="21" t="s">
        <v>11</v>
      </c>
      <c r="I67" s="22">
        <f>IF(OR('Men''s Epée'!$A$3=1,'Men''s Epée'!$W$3=TRUE),IF(OR(H67&gt;=49,ISNUMBER(H67)=FALSE),0,VLOOKUP(H67,PointTable,I$3,TRUE)),0)</f>
        <v>0</v>
      </c>
      <c r="J67" s="21">
        <v>43</v>
      </c>
      <c r="K67" s="22">
        <f>IF(OR('Men''s Epée'!$A$3=1,'Men''s Epée'!$X$3=TRUE),IF(OR(J67&gt;=49,ISNUMBER(J67)=FALSE),0,VLOOKUP(J67,PointTable,K$3,TRUE)),0)</f>
        <v>225</v>
      </c>
      <c r="L67" s="21" t="s">
        <v>11</v>
      </c>
      <c r="M67" s="22">
        <f>IF(OR('Men''s Epée'!$A$3=1,'Men''s Epée'!$Y$3=TRUE),IF(OR(L67&gt;=49,ISNUMBER(L67)=FALSE),0,VLOOKUP(L67,PointTable,M$3,TRUE)),0)</f>
        <v>0</v>
      </c>
      <c r="N67" s="21" t="s">
        <v>11</v>
      </c>
      <c r="O67" s="22">
        <f>IF(OR('Men''s Epée'!$A$3=1,'Men''s Epée'!$Z$3=TRUE),IF(OR(N67&gt;=49,ISNUMBER(N67)=FALSE),0,VLOOKUP(N67,PointTable,O$3,TRUE)),0)</f>
        <v>0</v>
      </c>
      <c r="P67" s="21" t="s">
        <v>11</v>
      </c>
      <c r="Q67" s="22">
        <f>IF(OR('Men''s Epée'!$A$3=1,'Men''s Epée'!$AA$3=TRUE),IF(OR(P67&gt;=49,ISNUMBER(P67)=FALSE),0,VLOOKUP(P67,PointTable,Q$3,TRUE)),0)</f>
        <v>0</v>
      </c>
      <c r="R67" s="23"/>
      <c r="S67" s="23"/>
      <c r="T67" s="23"/>
      <c r="U67" s="24"/>
      <c r="W67" s="25">
        <f t="shared" si="21"/>
        <v>0</v>
      </c>
      <c r="X67" s="25">
        <f t="shared" si="22"/>
        <v>225</v>
      </c>
      <c r="Y67" s="25">
        <f t="shared" si="23"/>
        <v>0</v>
      </c>
      <c r="Z67" s="25">
        <f t="shared" si="24"/>
        <v>0</v>
      </c>
      <c r="AA67" s="25">
        <f t="shared" si="25"/>
        <v>0</v>
      </c>
      <c r="AB67" s="25">
        <f>IF(OR('Men''s Epée'!$A$3=1,R67&gt;0),ABS(R67),0)</f>
        <v>0</v>
      </c>
      <c r="AC67" s="25">
        <f>IF(OR('Men''s Epée'!$A$3=1,S67&gt;0),ABS(S67),0)</f>
        <v>0</v>
      </c>
      <c r="AD67" s="25">
        <f>IF(OR('Men''s Epée'!$A$3=1,T67&gt;0),ABS(T67),0)</f>
        <v>0</v>
      </c>
      <c r="AE67" s="25">
        <f>IF(OR('Men''s Epée'!$A$3=1,U67&gt;0),ABS(U67),0)</f>
        <v>0</v>
      </c>
      <c r="AG67" s="12">
        <f>IF('Men''s Epée'!$W$3=TRUE,I67,0)</f>
        <v>0</v>
      </c>
      <c r="AH67" s="12">
        <f>IF('Men''s Epée'!$X$3=TRUE,K67,0)</f>
        <v>225</v>
      </c>
      <c r="AI67" s="12">
        <f>IF('Men''s Epée'!$Y$3=TRUE,M67,0)</f>
        <v>0</v>
      </c>
      <c r="AJ67" s="12">
        <f>IF('Men''s Epée'!$Z$3=TRUE,O67,0)</f>
        <v>0</v>
      </c>
      <c r="AK67" s="12">
        <f>IF('Men''s Epée'!$AA$3=TRUE,Q67,0)</f>
        <v>0</v>
      </c>
      <c r="AL67" s="26">
        <f t="shared" si="26"/>
        <v>0</v>
      </c>
      <c r="AM67" s="26">
        <f t="shared" si="27"/>
        <v>0</v>
      </c>
      <c r="AN67" s="26">
        <f t="shared" si="28"/>
        <v>0</v>
      </c>
      <c r="AO67" s="26">
        <f t="shared" si="29"/>
        <v>0</v>
      </c>
      <c r="AP67" s="12">
        <f t="shared" si="30"/>
        <v>225</v>
      </c>
    </row>
    <row r="68" spans="1:42" ht="13.5">
      <c r="A68" s="16" t="str">
        <f t="shared" si="0"/>
        <v>65T</v>
      </c>
      <c r="B68" s="16">
        <f t="shared" si="20"/>
      </c>
      <c r="C68" s="17" t="s">
        <v>312</v>
      </c>
      <c r="D68" s="18">
        <v>64</v>
      </c>
      <c r="E68" s="19">
        <f>ROUND(F68+IF('Men''s Epée'!$A$3=1,G68,0)+LARGE($W68:$AE68,1)+LARGE($W68:$AE68,2)+LARGE($W68:$AE68,3),0)</f>
        <v>220</v>
      </c>
      <c r="F68" s="20"/>
      <c r="G68" s="21"/>
      <c r="H68" s="21" t="s">
        <v>11</v>
      </c>
      <c r="I68" s="22">
        <f>IF(OR('Men''s Epée'!$A$3=1,'Men''s Epée'!$W$3=TRUE),IF(OR(H68&gt;=49,ISNUMBER(H68)=FALSE),0,VLOOKUP(H68,PointTable,I$3,TRUE)),0)</f>
        <v>0</v>
      </c>
      <c r="J68" s="21">
        <v>44</v>
      </c>
      <c r="K68" s="22">
        <f>IF(OR('Men''s Epée'!$A$3=1,'Men''s Epée'!$X$3=TRUE),IF(OR(J68&gt;=49,ISNUMBER(J68)=FALSE),0,VLOOKUP(J68,PointTable,K$3,TRUE)),0)</f>
        <v>220</v>
      </c>
      <c r="L68" s="21" t="s">
        <v>11</v>
      </c>
      <c r="M68" s="22">
        <f>IF(OR('Men''s Epée'!$A$3=1,'Men''s Epée'!$Y$3=TRUE),IF(OR(L68&gt;=49,ISNUMBER(L68)=FALSE),0,VLOOKUP(L68,PointTable,M$3,TRUE)),0)</f>
        <v>0</v>
      </c>
      <c r="N68" s="21" t="s">
        <v>11</v>
      </c>
      <c r="O68" s="22">
        <f>IF(OR('Men''s Epée'!$A$3=1,'Men''s Epée'!$Z$3=TRUE),IF(OR(N68&gt;=49,ISNUMBER(N68)=FALSE),0,VLOOKUP(N68,PointTable,O$3,TRUE)),0)</f>
        <v>0</v>
      </c>
      <c r="P68" s="21" t="s">
        <v>11</v>
      </c>
      <c r="Q68" s="22">
        <f>IF(OR('Men''s Epée'!$A$3=1,'Men''s Epée'!$AA$3=TRUE),IF(OR(P68&gt;=49,ISNUMBER(P68)=FALSE),0,VLOOKUP(P68,PointTable,Q$3,TRUE)),0)</f>
        <v>0</v>
      </c>
      <c r="R68" s="23"/>
      <c r="S68" s="23"/>
      <c r="T68" s="23"/>
      <c r="U68" s="24"/>
      <c r="W68" s="25">
        <f t="shared" si="21"/>
        <v>0</v>
      </c>
      <c r="X68" s="25">
        <f t="shared" si="22"/>
        <v>220</v>
      </c>
      <c r="Y68" s="25">
        <f t="shared" si="23"/>
        <v>0</v>
      </c>
      <c r="Z68" s="25">
        <f t="shared" si="24"/>
        <v>0</v>
      </c>
      <c r="AA68" s="25">
        <f t="shared" si="25"/>
        <v>0</v>
      </c>
      <c r="AB68" s="25">
        <f>IF(OR('Men''s Epée'!$A$3=1,R68&gt;0),ABS(R68),0)</f>
        <v>0</v>
      </c>
      <c r="AC68" s="25">
        <f>IF(OR('Men''s Epée'!$A$3=1,S68&gt;0),ABS(S68),0)</f>
        <v>0</v>
      </c>
      <c r="AD68" s="25">
        <f>IF(OR('Men''s Epée'!$A$3=1,T68&gt;0),ABS(T68),0)</f>
        <v>0</v>
      </c>
      <c r="AE68" s="25">
        <f>IF(OR('Men''s Epée'!$A$3=1,U68&gt;0),ABS(U68),0)</f>
        <v>0</v>
      </c>
      <c r="AG68" s="12">
        <f>IF('Men''s Epée'!$W$3=TRUE,I68,0)</f>
        <v>0</v>
      </c>
      <c r="AH68" s="12">
        <f>IF('Men''s Epée'!$X$3=TRUE,K68,0)</f>
        <v>220</v>
      </c>
      <c r="AI68" s="12">
        <f>IF('Men''s Epée'!$Y$3=TRUE,M68,0)</f>
        <v>0</v>
      </c>
      <c r="AJ68" s="12">
        <f>IF('Men''s Epée'!$Z$3=TRUE,O68,0)</f>
        <v>0</v>
      </c>
      <c r="AK68" s="12">
        <f>IF('Men''s Epée'!$AA$3=TRUE,Q68,0)</f>
        <v>0</v>
      </c>
      <c r="AL68" s="26">
        <f t="shared" si="26"/>
        <v>0</v>
      </c>
      <c r="AM68" s="26">
        <f t="shared" si="27"/>
        <v>0</v>
      </c>
      <c r="AN68" s="26">
        <f t="shared" si="28"/>
        <v>0</v>
      </c>
      <c r="AO68" s="26">
        <f t="shared" si="29"/>
        <v>0</v>
      </c>
      <c r="AP68" s="12">
        <f t="shared" si="30"/>
        <v>220</v>
      </c>
    </row>
    <row r="69" spans="1:42" ht="13.5">
      <c r="A69" s="16" t="str">
        <f t="shared" si="0"/>
        <v>65T</v>
      </c>
      <c r="B69" s="16" t="str">
        <f t="shared" si="20"/>
        <v>#</v>
      </c>
      <c r="C69" s="17" t="s">
        <v>384</v>
      </c>
      <c r="D69" s="18">
        <v>84</v>
      </c>
      <c r="E69" s="19">
        <f>ROUND(F69+IF('Men''s Epée'!$A$3=1,G69,0)+LARGE($W69:$AE69,1)+LARGE($W69:$AE69,2)+LARGE($W69:$AE69,3),0)</f>
        <v>220</v>
      </c>
      <c r="F69" s="20"/>
      <c r="G69" s="21"/>
      <c r="H69" s="21" t="s">
        <v>11</v>
      </c>
      <c r="I69" s="22">
        <f>IF(OR('Men''s Epée'!$A$3=1,'Men''s Epée'!$W$3=TRUE),IF(OR(H69&gt;=49,ISNUMBER(H69)=FALSE),0,VLOOKUP(H69,PointTable,I$3,TRUE)),0)</f>
        <v>0</v>
      </c>
      <c r="J69" s="21" t="s">
        <v>11</v>
      </c>
      <c r="K69" s="22">
        <f>IF(OR('Men''s Epée'!$A$3=1,'Men''s Epée'!$X$3=TRUE),IF(OR(J69&gt;=49,ISNUMBER(J69)=FALSE),0,VLOOKUP(J69,PointTable,K$3,TRUE)),0)</f>
        <v>0</v>
      </c>
      <c r="L69" s="21">
        <v>44</v>
      </c>
      <c r="M69" s="22">
        <f>IF(OR('Men''s Epée'!$A$3=1,'Men''s Epée'!$Y$3=TRUE),IF(OR(L69&gt;=49,ISNUMBER(L69)=FALSE),0,VLOOKUP(L69,PointTable,M$3,TRUE)),0)</f>
        <v>220</v>
      </c>
      <c r="N69" s="21" t="s">
        <v>11</v>
      </c>
      <c r="O69" s="22">
        <f>IF(OR('Men''s Epée'!$A$3=1,'Men''s Epée'!$Z$3=TRUE),IF(OR(N69&gt;=49,ISNUMBER(N69)=FALSE),0,VLOOKUP(N69,PointTable,O$3,TRUE)),0)</f>
        <v>0</v>
      </c>
      <c r="P69" s="21" t="s">
        <v>11</v>
      </c>
      <c r="Q69" s="22">
        <f>IF(OR('Men''s Epée'!$A$3=1,'Men''s Epée'!$AA$3=TRUE),IF(OR(P69&gt;=49,ISNUMBER(P69)=FALSE),0,VLOOKUP(P69,PointTable,Q$3,TRUE)),0)</f>
        <v>0</v>
      </c>
      <c r="R69" s="23"/>
      <c r="S69" s="23"/>
      <c r="T69" s="23"/>
      <c r="U69" s="24"/>
      <c r="W69" s="25">
        <f t="shared" si="21"/>
        <v>0</v>
      </c>
      <c r="X69" s="25">
        <f t="shared" si="22"/>
        <v>0</v>
      </c>
      <c r="Y69" s="25">
        <f t="shared" si="23"/>
        <v>220</v>
      </c>
      <c r="Z69" s="25">
        <f t="shared" si="24"/>
        <v>0</v>
      </c>
      <c r="AA69" s="25">
        <f t="shared" si="25"/>
        <v>0</v>
      </c>
      <c r="AB69" s="25">
        <f>IF(OR('Men''s Epée'!$A$3=1,R69&gt;0),ABS(R69),0)</f>
        <v>0</v>
      </c>
      <c r="AC69" s="25">
        <f>IF(OR('Men''s Epée'!$A$3=1,S69&gt;0),ABS(S69),0)</f>
        <v>0</v>
      </c>
      <c r="AD69" s="25">
        <f>IF(OR('Men''s Epée'!$A$3=1,T69&gt;0),ABS(T69),0)</f>
        <v>0</v>
      </c>
      <c r="AE69" s="25">
        <f>IF(OR('Men''s Epée'!$A$3=1,U69&gt;0),ABS(U69),0)</f>
        <v>0</v>
      </c>
      <c r="AG69" s="12">
        <f>IF('Men''s Epée'!$W$3=TRUE,I69,0)</f>
        <v>0</v>
      </c>
      <c r="AH69" s="12">
        <f>IF('Men''s Epée'!$X$3=TRUE,K69,0)</f>
        <v>0</v>
      </c>
      <c r="AI69" s="12">
        <f>IF('Men''s Epée'!$Y$3=TRUE,M69,0)</f>
        <v>220</v>
      </c>
      <c r="AJ69" s="12">
        <f>IF('Men''s Epée'!$Z$3=TRUE,O69,0)</f>
        <v>0</v>
      </c>
      <c r="AK69" s="12">
        <f>IF('Men''s Epée'!$AA$3=TRUE,Q69,0)</f>
        <v>0</v>
      </c>
      <c r="AL69" s="26">
        <f t="shared" si="26"/>
        <v>0</v>
      </c>
      <c r="AM69" s="26">
        <f t="shared" si="27"/>
        <v>0</v>
      </c>
      <c r="AN69" s="26">
        <f t="shared" si="28"/>
        <v>0</v>
      </c>
      <c r="AO69" s="26">
        <f t="shared" si="29"/>
        <v>0</v>
      </c>
      <c r="AP69" s="12">
        <f t="shared" si="30"/>
        <v>220</v>
      </c>
    </row>
    <row r="70" spans="1:42" ht="13.5">
      <c r="A70" s="16" t="str">
        <f t="shared" si="0"/>
        <v>67</v>
      </c>
      <c r="B70" s="16" t="str">
        <f t="shared" si="20"/>
        <v>#</v>
      </c>
      <c r="C70" s="17" t="s">
        <v>314</v>
      </c>
      <c r="D70" s="18">
        <v>83</v>
      </c>
      <c r="E70" s="19">
        <f>ROUND(F70+IF('Men''s Epée'!$A$3=1,G70,0)+LARGE($W70:$AE70,1)+LARGE($W70:$AE70,2)+LARGE($W70:$AE70,3),0)</f>
        <v>215</v>
      </c>
      <c r="F70" s="20"/>
      <c r="G70" s="21"/>
      <c r="H70" s="21" t="s">
        <v>11</v>
      </c>
      <c r="I70" s="22">
        <f>IF(OR('Men''s Epée'!$A$3=1,'Men''s Epée'!$W$3=TRUE),IF(OR(H70&gt;=49,ISNUMBER(H70)=FALSE),0,VLOOKUP(H70,PointTable,I$3,TRUE)),0)</f>
        <v>0</v>
      </c>
      <c r="J70" s="21">
        <v>45</v>
      </c>
      <c r="K70" s="22">
        <f>IF(OR('Men''s Epée'!$A$3=1,'Men''s Epée'!$X$3=TRUE),IF(OR(J70&gt;=49,ISNUMBER(J70)=FALSE),0,VLOOKUP(J70,PointTable,K$3,TRUE)),0)</f>
        <v>215</v>
      </c>
      <c r="L70" s="21" t="s">
        <v>11</v>
      </c>
      <c r="M70" s="22">
        <f>IF(OR('Men''s Epée'!$A$3=1,'Men''s Epée'!$Y$3=TRUE),IF(OR(L70&gt;=49,ISNUMBER(L70)=FALSE),0,VLOOKUP(L70,PointTable,M$3,TRUE)),0)</f>
        <v>0</v>
      </c>
      <c r="N70" s="21" t="s">
        <v>11</v>
      </c>
      <c r="O70" s="22">
        <f>IF(OR('Men''s Epée'!$A$3=1,'Men''s Epée'!$Z$3=TRUE),IF(OR(N70&gt;=49,ISNUMBER(N70)=FALSE),0,VLOOKUP(N70,PointTable,O$3,TRUE)),0)</f>
        <v>0</v>
      </c>
      <c r="P70" s="21" t="s">
        <v>11</v>
      </c>
      <c r="Q70" s="22">
        <f>IF(OR('Men''s Epée'!$A$3=1,'Men''s Epée'!$AA$3=TRUE),IF(OR(P70&gt;=49,ISNUMBER(P70)=FALSE),0,VLOOKUP(P70,PointTable,Q$3,TRUE)),0)</f>
        <v>0</v>
      </c>
      <c r="R70" s="23"/>
      <c r="S70" s="23"/>
      <c r="T70" s="23"/>
      <c r="U70" s="24"/>
      <c r="W70" s="25">
        <f t="shared" si="21"/>
        <v>0</v>
      </c>
      <c r="X70" s="25">
        <f t="shared" si="22"/>
        <v>215</v>
      </c>
      <c r="Y70" s="25">
        <f t="shared" si="23"/>
        <v>0</v>
      </c>
      <c r="Z70" s="25">
        <f t="shared" si="24"/>
        <v>0</v>
      </c>
      <c r="AA70" s="25">
        <f t="shared" si="25"/>
        <v>0</v>
      </c>
      <c r="AB70" s="25">
        <f>IF(OR('Men''s Epée'!$A$3=1,R70&gt;0),ABS(R70),0)</f>
        <v>0</v>
      </c>
      <c r="AC70" s="25">
        <f>IF(OR('Men''s Epée'!$A$3=1,S70&gt;0),ABS(S70),0)</f>
        <v>0</v>
      </c>
      <c r="AD70" s="25">
        <f>IF(OR('Men''s Epée'!$A$3=1,T70&gt;0),ABS(T70),0)</f>
        <v>0</v>
      </c>
      <c r="AE70" s="25">
        <f>IF(OR('Men''s Epée'!$A$3=1,U70&gt;0),ABS(U70),0)</f>
        <v>0</v>
      </c>
      <c r="AG70" s="12">
        <f>IF('Men''s Epée'!$W$3=TRUE,I70,0)</f>
        <v>0</v>
      </c>
      <c r="AH70" s="12">
        <f>IF('Men''s Epée'!$X$3=TRUE,K70,0)</f>
        <v>215</v>
      </c>
      <c r="AI70" s="12">
        <f>IF('Men''s Epée'!$Y$3=TRUE,M70,0)</f>
        <v>0</v>
      </c>
      <c r="AJ70" s="12">
        <f>IF('Men''s Epée'!$Z$3=TRUE,O70,0)</f>
        <v>0</v>
      </c>
      <c r="AK70" s="12">
        <f>IF('Men''s Epée'!$AA$3=TRUE,Q70,0)</f>
        <v>0</v>
      </c>
      <c r="AL70" s="26">
        <f t="shared" si="26"/>
        <v>0</v>
      </c>
      <c r="AM70" s="26">
        <f t="shared" si="27"/>
        <v>0</v>
      </c>
      <c r="AN70" s="26">
        <f t="shared" si="28"/>
        <v>0</v>
      </c>
      <c r="AO70" s="26">
        <f t="shared" si="29"/>
        <v>0</v>
      </c>
      <c r="AP70" s="12">
        <f t="shared" si="30"/>
        <v>215</v>
      </c>
    </row>
    <row r="71" spans="1:42" ht="13.5">
      <c r="A71" s="16" t="str">
        <f t="shared" si="0"/>
        <v>68T</v>
      </c>
      <c r="B71" s="16" t="str">
        <f t="shared" si="20"/>
        <v># ^</v>
      </c>
      <c r="C71" s="17" t="s">
        <v>360</v>
      </c>
      <c r="D71" s="18">
        <v>81</v>
      </c>
      <c r="E71" s="19">
        <f>ROUND(F71+IF('Men''s Epée'!$A$3=1,G71,0)+LARGE($W71:$AE71,1)+LARGE($W71:$AE71,2)+LARGE($W71:$AE71,3),0)</f>
        <v>210</v>
      </c>
      <c r="F71" s="20"/>
      <c r="G71" s="21"/>
      <c r="H71" s="21" t="s">
        <v>11</v>
      </c>
      <c r="I71" s="22">
        <f>IF(OR('Men''s Epée'!$A$3=1,'Men''s Epée'!$W$3=TRUE),IF(OR(H71&gt;=49,ISNUMBER(H71)=FALSE),0,VLOOKUP(H71,PointTable,I$3,TRUE)),0)</f>
        <v>0</v>
      </c>
      <c r="J71" s="21" t="s">
        <v>11</v>
      </c>
      <c r="K71" s="22">
        <f>IF(OR('Men''s Epée'!$A$3=1,'Men''s Epée'!$X$3=TRUE),IF(OR(J71&gt;=49,ISNUMBER(J71)=FALSE),0,VLOOKUP(J71,PointTable,K$3,TRUE)),0)</f>
        <v>0</v>
      </c>
      <c r="L71" s="21">
        <v>46</v>
      </c>
      <c r="M71" s="22">
        <f>IF(OR('Men''s Epée'!$A$3=1,'Men''s Epée'!$Y$3=TRUE),IF(OR(L71&gt;=49,ISNUMBER(L71)=FALSE),0,VLOOKUP(L71,PointTable,M$3,TRUE)),0)</f>
        <v>210</v>
      </c>
      <c r="N71" s="21" t="s">
        <v>11</v>
      </c>
      <c r="O71" s="22">
        <f>IF(OR('Men''s Epée'!$A$3=1,'Men''s Epée'!$Z$3=TRUE),IF(OR(N71&gt;=49,ISNUMBER(N71)=FALSE),0,VLOOKUP(N71,PointTable,O$3,TRUE)),0)</f>
        <v>0</v>
      </c>
      <c r="P71" s="21" t="s">
        <v>11</v>
      </c>
      <c r="Q71" s="22">
        <f>IF(OR('Men''s Epée'!$A$3=1,'Men''s Epée'!$AA$3=TRUE),IF(OR(P71&gt;=49,ISNUMBER(P71)=FALSE),0,VLOOKUP(P71,PointTable,Q$3,TRUE)),0)</f>
        <v>0</v>
      </c>
      <c r="R71" s="23"/>
      <c r="S71" s="23"/>
      <c r="T71" s="23"/>
      <c r="U71" s="24"/>
      <c r="W71" s="25">
        <f t="shared" si="21"/>
        <v>0</v>
      </c>
      <c r="X71" s="25">
        <f t="shared" si="22"/>
        <v>0</v>
      </c>
      <c r="Y71" s="25">
        <f t="shared" si="23"/>
        <v>210</v>
      </c>
      <c r="Z71" s="25">
        <f t="shared" si="24"/>
        <v>0</v>
      </c>
      <c r="AA71" s="25">
        <f t="shared" si="25"/>
        <v>0</v>
      </c>
      <c r="AB71" s="25">
        <f>IF(OR('Men''s Epée'!$A$3=1,R71&gt;0),ABS(R71),0)</f>
        <v>0</v>
      </c>
      <c r="AC71" s="25">
        <f>IF(OR('Men''s Epée'!$A$3=1,S71&gt;0),ABS(S71),0)</f>
        <v>0</v>
      </c>
      <c r="AD71" s="25">
        <f>IF(OR('Men''s Epée'!$A$3=1,T71&gt;0),ABS(T71),0)</f>
        <v>0</v>
      </c>
      <c r="AE71" s="25">
        <f>IF(OR('Men''s Epée'!$A$3=1,U71&gt;0),ABS(U71),0)</f>
        <v>0</v>
      </c>
      <c r="AG71" s="12">
        <f>IF('Men''s Epée'!$W$3=TRUE,I71,0)</f>
        <v>0</v>
      </c>
      <c r="AH71" s="12">
        <f>IF('Men''s Epée'!$X$3=TRUE,K71,0)</f>
        <v>0</v>
      </c>
      <c r="AI71" s="12">
        <f>IF('Men''s Epée'!$Y$3=TRUE,M71,0)</f>
        <v>210</v>
      </c>
      <c r="AJ71" s="12">
        <f>IF('Men''s Epée'!$Z$3=TRUE,O71,0)</f>
        <v>0</v>
      </c>
      <c r="AK71" s="12">
        <f>IF('Men''s Epée'!$AA$3=TRUE,Q71,0)</f>
        <v>0</v>
      </c>
      <c r="AL71" s="26">
        <f t="shared" si="26"/>
        <v>0</v>
      </c>
      <c r="AM71" s="26">
        <f t="shared" si="27"/>
        <v>0</v>
      </c>
      <c r="AN71" s="26">
        <f t="shared" si="28"/>
        <v>0</v>
      </c>
      <c r="AO71" s="26">
        <f t="shared" si="29"/>
        <v>0</v>
      </c>
      <c r="AP71" s="12">
        <f t="shared" si="30"/>
        <v>210</v>
      </c>
    </row>
    <row r="72" spans="1:42" ht="13.5">
      <c r="A72" s="16" t="str">
        <f t="shared" si="0"/>
        <v>68T</v>
      </c>
      <c r="B72" s="16">
        <f t="shared" si="20"/>
      </c>
      <c r="C72" s="17" t="s">
        <v>151</v>
      </c>
      <c r="D72" s="18">
        <v>70</v>
      </c>
      <c r="E72" s="19">
        <f>ROUND(F72+IF('Men''s Epée'!$A$3=1,G72,0)+LARGE($W72:$AE72,1)+LARGE($W72:$AE72,2)+LARGE($W72:$AE72,3),0)</f>
        <v>210</v>
      </c>
      <c r="F72" s="20"/>
      <c r="G72" s="21"/>
      <c r="H72" s="21" t="s">
        <v>11</v>
      </c>
      <c r="I72" s="22">
        <f>IF(OR('Men''s Epée'!$A$3=1,'Men''s Epée'!$W$3=TRUE),IF(OR(H72&gt;=49,ISNUMBER(H72)=FALSE),0,VLOOKUP(H72,PointTable,I$3,TRUE)),0)</f>
        <v>0</v>
      </c>
      <c r="J72" s="21">
        <v>46</v>
      </c>
      <c r="K72" s="22">
        <f>IF(OR('Men''s Epée'!$A$3=1,'Men''s Epée'!$X$3=TRUE),IF(OR(J72&gt;=49,ISNUMBER(J72)=FALSE),0,VLOOKUP(J72,PointTable,K$3,TRUE)),0)</f>
        <v>210</v>
      </c>
      <c r="L72" s="21" t="s">
        <v>11</v>
      </c>
      <c r="M72" s="22">
        <f>IF(OR('Men''s Epée'!$A$3=1,'Men''s Epée'!$Y$3=TRUE),IF(OR(L72&gt;=49,ISNUMBER(L72)=FALSE),0,VLOOKUP(L72,PointTable,M$3,TRUE)),0)</f>
        <v>0</v>
      </c>
      <c r="N72" s="21" t="s">
        <v>11</v>
      </c>
      <c r="O72" s="22">
        <f>IF(OR('Men''s Epée'!$A$3=1,'Men''s Epée'!$Z$3=TRUE),IF(OR(N72&gt;=49,ISNUMBER(N72)=FALSE),0,VLOOKUP(N72,PointTable,O$3,TRUE)),0)</f>
        <v>0</v>
      </c>
      <c r="P72" s="21" t="s">
        <v>11</v>
      </c>
      <c r="Q72" s="22">
        <f>IF(OR('Men''s Epée'!$A$3=1,'Men''s Epée'!$AA$3=TRUE),IF(OR(P72&gt;=49,ISNUMBER(P72)=FALSE),0,VLOOKUP(P72,PointTable,Q$3,TRUE)),0)</f>
        <v>0</v>
      </c>
      <c r="R72" s="23"/>
      <c r="S72" s="23"/>
      <c r="T72" s="23"/>
      <c r="U72" s="24"/>
      <c r="W72" s="25">
        <f t="shared" si="21"/>
        <v>0</v>
      </c>
      <c r="X72" s="25">
        <f t="shared" si="22"/>
        <v>210</v>
      </c>
      <c r="Y72" s="25">
        <f t="shared" si="23"/>
        <v>0</v>
      </c>
      <c r="Z72" s="25">
        <f t="shared" si="24"/>
        <v>0</v>
      </c>
      <c r="AA72" s="25">
        <f t="shared" si="25"/>
        <v>0</v>
      </c>
      <c r="AB72" s="25">
        <f>IF(OR('Men''s Epée'!$A$3=1,R72&gt;0),ABS(R72),0)</f>
        <v>0</v>
      </c>
      <c r="AC72" s="25">
        <f>IF(OR('Men''s Epée'!$A$3=1,S72&gt;0),ABS(S72),0)</f>
        <v>0</v>
      </c>
      <c r="AD72" s="25">
        <f>IF(OR('Men''s Epée'!$A$3=1,T72&gt;0),ABS(T72),0)</f>
        <v>0</v>
      </c>
      <c r="AE72" s="25">
        <f>IF(OR('Men''s Epée'!$A$3=1,U72&gt;0),ABS(U72),0)</f>
        <v>0</v>
      </c>
      <c r="AG72" s="12">
        <f>IF('Men''s Epée'!$W$3=TRUE,I72,0)</f>
        <v>0</v>
      </c>
      <c r="AH72" s="12">
        <f>IF('Men''s Epée'!$X$3=TRUE,K72,0)</f>
        <v>210</v>
      </c>
      <c r="AI72" s="12">
        <f>IF('Men''s Epée'!$Y$3=TRUE,M72,0)</f>
        <v>0</v>
      </c>
      <c r="AJ72" s="12">
        <f>IF('Men''s Epée'!$Z$3=TRUE,O72,0)</f>
        <v>0</v>
      </c>
      <c r="AK72" s="12">
        <f>IF('Men''s Epée'!$AA$3=TRUE,Q72,0)</f>
        <v>0</v>
      </c>
      <c r="AL72" s="26">
        <f t="shared" si="26"/>
        <v>0</v>
      </c>
      <c r="AM72" s="26">
        <f t="shared" si="27"/>
        <v>0</v>
      </c>
      <c r="AN72" s="26">
        <f t="shared" si="28"/>
        <v>0</v>
      </c>
      <c r="AO72" s="26">
        <f t="shared" si="29"/>
        <v>0</v>
      </c>
      <c r="AP72" s="12">
        <f t="shared" si="30"/>
        <v>210</v>
      </c>
    </row>
    <row r="73" spans="1:42" ht="13.5">
      <c r="A73" s="16" t="str">
        <f t="shared" si="0"/>
        <v>70</v>
      </c>
      <c r="B73" s="16" t="str">
        <f t="shared" si="20"/>
        <v>^</v>
      </c>
      <c r="C73" s="17" t="s">
        <v>153</v>
      </c>
      <c r="D73" s="18">
        <v>76</v>
      </c>
      <c r="E73" s="19">
        <f>ROUND(F73+IF('Men''s Epée'!$A$3=1,G73,0)+LARGE($W73:$AE73,1)+LARGE($W73:$AE73,2)+LARGE($W73:$AE73,3),0)</f>
        <v>203</v>
      </c>
      <c r="F73" s="20"/>
      <c r="G73" s="21"/>
      <c r="H73" s="21" t="s">
        <v>11</v>
      </c>
      <c r="I73" s="22">
        <f>IF(OR('Men''s Epée'!$A$3=1,'Men''s Epée'!$W$3=TRUE),IF(OR(H73&gt;=49,ISNUMBER(H73)=FALSE),0,VLOOKUP(H73,PointTable,I$3,TRUE)),0)</f>
        <v>0</v>
      </c>
      <c r="J73" s="21">
        <v>47.5</v>
      </c>
      <c r="K73" s="22">
        <f>IF(OR('Men''s Epée'!$A$3=1,'Men''s Epée'!$X$3=TRUE),IF(OR(J73&gt;=49,ISNUMBER(J73)=FALSE),0,VLOOKUP(J73,PointTable,K$3,TRUE)),0)</f>
        <v>202.5</v>
      </c>
      <c r="L73" s="21" t="s">
        <v>11</v>
      </c>
      <c r="M73" s="22">
        <f>IF(OR('Men''s Epée'!$A$3=1,'Men''s Epée'!$Y$3=TRUE),IF(OR(L73&gt;=49,ISNUMBER(L73)=FALSE),0,VLOOKUP(L73,PointTable,M$3,TRUE)),0)</f>
        <v>0</v>
      </c>
      <c r="N73" s="21" t="s">
        <v>11</v>
      </c>
      <c r="O73" s="22">
        <f>IF(OR('Men''s Epée'!$A$3=1,'Men''s Epée'!$Z$3=TRUE),IF(OR(N73&gt;=49,ISNUMBER(N73)=FALSE),0,VLOOKUP(N73,PointTable,O$3,TRUE)),0)</f>
        <v>0</v>
      </c>
      <c r="P73" s="21" t="s">
        <v>11</v>
      </c>
      <c r="Q73" s="22">
        <f>IF(OR('Men''s Epée'!$A$3=1,'Men''s Epée'!$AA$3=TRUE),IF(OR(P73&gt;=49,ISNUMBER(P73)=FALSE),0,VLOOKUP(P73,PointTable,Q$3,TRUE)),0)</f>
        <v>0</v>
      </c>
      <c r="R73" s="23"/>
      <c r="S73" s="23"/>
      <c r="T73" s="23"/>
      <c r="U73" s="24"/>
      <c r="W73" s="25">
        <f t="shared" si="21"/>
        <v>0</v>
      </c>
      <c r="X73" s="25">
        <f t="shared" si="22"/>
        <v>202.5</v>
      </c>
      <c r="Y73" s="25">
        <f t="shared" si="23"/>
        <v>0</v>
      </c>
      <c r="Z73" s="25">
        <f t="shared" si="24"/>
        <v>0</v>
      </c>
      <c r="AA73" s="25">
        <f t="shared" si="25"/>
        <v>0</v>
      </c>
      <c r="AB73" s="25">
        <f>IF(OR('Men''s Epée'!$A$3=1,R73&gt;0),ABS(R73),0)</f>
        <v>0</v>
      </c>
      <c r="AC73" s="25">
        <f>IF(OR('Men''s Epée'!$A$3=1,S73&gt;0),ABS(S73),0)</f>
        <v>0</v>
      </c>
      <c r="AD73" s="25">
        <f>IF(OR('Men''s Epée'!$A$3=1,T73&gt;0),ABS(T73),0)</f>
        <v>0</v>
      </c>
      <c r="AE73" s="25">
        <f>IF(OR('Men''s Epée'!$A$3=1,U73&gt;0),ABS(U73),0)</f>
        <v>0</v>
      </c>
      <c r="AG73" s="12">
        <f>IF('Men''s Epée'!$W$3=TRUE,I73,0)</f>
        <v>0</v>
      </c>
      <c r="AH73" s="12">
        <f>IF('Men''s Epée'!$X$3=TRUE,K73,0)</f>
        <v>202.5</v>
      </c>
      <c r="AI73" s="12">
        <f>IF('Men''s Epée'!$Y$3=TRUE,M73,0)</f>
        <v>0</v>
      </c>
      <c r="AJ73" s="12">
        <f>IF('Men''s Epée'!$Z$3=TRUE,O73,0)</f>
        <v>0</v>
      </c>
      <c r="AK73" s="12">
        <f>IF('Men''s Epée'!$AA$3=TRUE,Q73,0)</f>
        <v>0</v>
      </c>
      <c r="AL73" s="26">
        <f t="shared" si="26"/>
        <v>0</v>
      </c>
      <c r="AM73" s="26">
        <f t="shared" si="27"/>
        <v>0</v>
      </c>
      <c r="AN73" s="26">
        <f t="shared" si="28"/>
        <v>0</v>
      </c>
      <c r="AO73" s="26">
        <f t="shared" si="29"/>
        <v>0</v>
      </c>
      <c r="AP73" s="12">
        <f t="shared" si="30"/>
        <v>202.5</v>
      </c>
    </row>
    <row r="74" spans="1:42" ht="13.5">
      <c r="A74" s="16" t="str">
        <f>IF(E74=0,"",IF(E74=E73,A73,ROW()-3&amp;IF(E74=E75,"T","")))</f>
        <v>71</v>
      </c>
      <c r="B74" s="16" t="str">
        <f t="shared" si="20"/>
        <v># ^</v>
      </c>
      <c r="C74" s="17" t="s">
        <v>139</v>
      </c>
      <c r="D74" s="18">
        <v>80</v>
      </c>
      <c r="E74" s="19">
        <f>ROUND(F74+IF('Men''s Epée'!$A$3=1,G74,0)+LARGE($W74:$AE74,1)+LARGE($W74:$AE74,2)+LARGE($W74:$AE74,3),0)</f>
        <v>200</v>
      </c>
      <c r="F74" s="20"/>
      <c r="G74" s="21"/>
      <c r="H74" s="21">
        <v>48</v>
      </c>
      <c r="I74" s="22">
        <f>IF(OR('Men''s Epée'!$A$3=1,'Men''s Epée'!$W$3=TRUE),IF(OR(H74&gt;=49,ISNUMBER(H74)=FALSE),0,VLOOKUP(H74,PointTable,I$3,TRUE)),0)</f>
        <v>200</v>
      </c>
      <c r="J74" s="21" t="s">
        <v>11</v>
      </c>
      <c r="K74" s="22">
        <f>IF(OR('Men''s Epée'!$A$3=1,'Men''s Epée'!$X$3=TRUE),IF(OR(J74&gt;=49,ISNUMBER(J74)=FALSE),0,VLOOKUP(J74,PointTable,K$3,TRUE)),0)</f>
        <v>0</v>
      </c>
      <c r="L74" s="21" t="s">
        <v>11</v>
      </c>
      <c r="M74" s="22">
        <f>IF(OR('Men''s Epée'!$A$3=1,'Men''s Epée'!$Y$3=TRUE),IF(OR(L74&gt;=49,ISNUMBER(L74)=FALSE),0,VLOOKUP(L74,PointTable,M$3,TRUE)),0)</f>
        <v>0</v>
      </c>
      <c r="N74" s="21" t="s">
        <v>11</v>
      </c>
      <c r="O74" s="22">
        <f>IF(OR('Men''s Epée'!$A$3=1,'Men''s Epée'!$Z$3=TRUE),IF(OR(N74&gt;=49,ISNUMBER(N74)=FALSE),0,VLOOKUP(N74,PointTable,O$3,TRUE)),0)</f>
        <v>0</v>
      </c>
      <c r="P74" s="21" t="s">
        <v>11</v>
      </c>
      <c r="Q74" s="22">
        <f>IF(OR('Men''s Epée'!$A$3=1,'Men''s Epée'!$AA$3=TRUE),IF(OR(P74&gt;=49,ISNUMBER(P74)=FALSE),0,VLOOKUP(P74,PointTable,Q$3,TRUE)),0)</f>
        <v>0</v>
      </c>
      <c r="R74" s="23"/>
      <c r="S74" s="23"/>
      <c r="T74" s="23"/>
      <c r="U74" s="24"/>
      <c r="W74" s="25">
        <f t="shared" si="21"/>
        <v>200</v>
      </c>
      <c r="X74" s="25">
        <f t="shared" si="22"/>
        <v>0</v>
      </c>
      <c r="Y74" s="25">
        <f t="shared" si="23"/>
        <v>0</v>
      </c>
      <c r="Z74" s="25">
        <f t="shared" si="24"/>
        <v>0</v>
      </c>
      <c r="AA74" s="25">
        <f t="shared" si="25"/>
        <v>0</v>
      </c>
      <c r="AB74" s="25">
        <f>IF(OR('Men''s Epée'!$A$3=1,R74&gt;0),ABS(R74),0)</f>
        <v>0</v>
      </c>
      <c r="AC74" s="25">
        <f>IF(OR('Men''s Epée'!$A$3=1,S74&gt;0),ABS(S74),0)</f>
        <v>0</v>
      </c>
      <c r="AD74" s="25">
        <f>IF(OR('Men''s Epée'!$A$3=1,T74&gt;0),ABS(T74),0)</f>
        <v>0</v>
      </c>
      <c r="AE74" s="25">
        <f>IF(OR('Men''s Epée'!$A$3=1,U74&gt;0),ABS(U74),0)</f>
        <v>0</v>
      </c>
      <c r="AG74" s="12">
        <f>IF('Men''s Epée'!$W$3=TRUE,I74,0)</f>
        <v>200</v>
      </c>
      <c r="AH74" s="12">
        <f>IF('Men''s Epée'!$X$3=TRUE,K74,0)</f>
        <v>0</v>
      </c>
      <c r="AI74" s="12">
        <f>IF('Men''s Epée'!$Y$3=TRUE,M74,0)</f>
        <v>0</v>
      </c>
      <c r="AJ74" s="12">
        <f>IF('Men''s Epée'!$Z$3=TRUE,O74,0)</f>
        <v>0</v>
      </c>
      <c r="AK74" s="12">
        <f>IF('Men''s Epée'!$AA$3=TRUE,Q74,0)</f>
        <v>0</v>
      </c>
      <c r="AL74" s="26">
        <f t="shared" si="26"/>
        <v>0</v>
      </c>
      <c r="AM74" s="26">
        <f t="shared" si="27"/>
        <v>0</v>
      </c>
      <c r="AN74" s="26">
        <f t="shared" si="28"/>
        <v>0</v>
      </c>
      <c r="AO74" s="26">
        <f t="shared" si="29"/>
        <v>0</v>
      </c>
      <c r="AP74" s="12">
        <f t="shared" si="30"/>
        <v>200</v>
      </c>
    </row>
    <row r="75" spans="33:42" ht="13.5">
      <c r="AG75" s="12"/>
      <c r="AH75" s="12"/>
      <c r="AI75" s="12"/>
      <c r="AJ75" s="12"/>
      <c r="AK75" s="12"/>
      <c r="AL75" s="26"/>
      <c r="AM75" s="26"/>
      <c r="AN75" s="26"/>
      <c r="AO75" s="26"/>
      <c r="AP75" s="12"/>
    </row>
    <row r="76" spans="3:42" ht="13.5">
      <c r="C76" s="30" t="s">
        <v>60</v>
      </c>
      <c r="F76" s="25"/>
      <c r="G76" s="25"/>
      <c r="H76" s="25"/>
      <c r="I76" s="25"/>
      <c r="J76" s="31"/>
      <c r="K76" s="25"/>
      <c r="O76" s="31" t="s">
        <v>61</v>
      </c>
      <c r="P76" s="31" t="s">
        <v>62</v>
      </c>
      <c r="AG76" s="12"/>
      <c r="AH76" s="12"/>
      <c r="AI76" s="12"/>
      <c r="AJ76" s="12"/>
      <c r="AK76" s="12"/>
      <c r="AL76" s="26"/>
      <c r="AM76" s="26"/>
      <c r="AN76" s="26"/>
      <c r="AO76" s="26"/>
      <c r="AP76" s="12"/>
    </row>
    <row r="77" spans="3:42" ht="13.5">
      <c r="C77" s="17" t="s">
        <v>119</v>
      </c>
      <c r="D77" s="18" t="s">
        <v>461</v>
      </c>
      <c r="F77" s="25"/>
      <c r="G77" s="25"/>
      <c r="H77" s="25"/>
      <c r="I77" s="25"/>
      <c r="J77" s="31"/>
      <c r="K77" s="25"/>
      <c r="O77" s="32">
        <v>32</v>
      </c>
      <c r="P77" s="18">
        <v>550</v>
      </c>
      <c r="AG77" s="12"/>
      <c r="AH77" s="12"/>
      <c r="AI77" s="12"/>
      <c r="AJ77" s="12"/>
      <c r="AK77" s="12"/>
      <c r="AL77" s="26"/>
      <c r="AM77" s="26"/>
      <c r="AN77" s="26"/>
      <c r="AO77" s="26"/>
      <c r="AP77" s="12"/>
    </row>
    <row r="78" spans="3:42" ht="13.5">
      <c r="C78" s="37" t="s">
        <v>117</v>
      </c>
      <c r="D78" s="18" t="s">
        <v>401</v>
      </c>
      <c r="F78" s="25"/>
      <c r="G78" s="25"/>
      <c r="H78" s="25"/>
      <c r="I78" s="25"/>
      <c r="J78" s="31"/>
      <c r="K78" s="25"/>
      <c r="O78" s="32">
        <v>11</v>
      </c>
      <c r="P78" s="33">
        <v>857.325</v>
      </c>
      <c r="Q78" s="34"/>
      <c r="AG78" s="12"/>
      <c r="AH78" s="12"/>
      <c r="AI78" s="12"/>
      <c r="AJ78" s="12"/>
      <c r="AK78" s="12"/>
      <c r="AL78" s="26"/>
      <c r="AM78" s="26"/>
      <c r="AN78" s="26"/>
      <c r="AO78" s="26"/>
      <c r="AP78" s="12"/>
    </row>
    <row r="79" spans="3:42" ht="13.5">
      <c r="C79" s="37" t="s">
        <v>117</v>
      </c>
      <c r="D79" s="18" t="s">
        <v>424</v>
      </c>
      <c r="F79" s="25"/>
      <c r="G79" s="25"/>
      <c r="H79" s="25"/>
      <c r="I79" s="25"/>
      <c r="J79" s="31"/>
      <c r="K79" s="25"/>
      <c r="O79" s="32">
        <v>15</v>
      </c>
      <c r="P79" s="18">
        <v>1010</v>
      </c>
      <c r="Q79" s="34"/>
      <c r="AG79" s="12"/>
      <c r="AH79" s="12"/>
      <c r="AI79" s="12"/>
      <c r="AJ79" s="12"/>
      <c r="AK79" s="12"/>
      <c r="AL79" s="26"/>
      <c r="AM79" s="26"/>
      <c r="AN79" s="26"/>
      <c r="AO79" s="26"/>
      <c r="AP79" s="12"/>
    </row>
    <row r="80" spans="3:42" ht="13.5">
      <c r="C80" s="37" t="s">
        <v>117</v>
      </c>
      <c r="D80" s="18" t="s">
        <v>461</v>
      </c>
      <c r="F80" s="25"/>
      <c r="G80" s="25"/>
      <c r="H80" s="25"/>
      <c r="I80" s="25"/>
      <c r="J80" s="31"/>
      <c r="K80" s="25"/>
      <c r="O80" s="32">
        <v>31</v>
      </c>
      <c r="P80" s="18">
        <v>560</v>
      </c>
      <c r="Q80" s="34"/>
      <c r="AG80" s="12"/>
      <c r="AH80" s="12"/>
      <c r="AI80" s="12"/>
      <c r="AJ80" s="12"/>
      <c r="AK80" s="12"/>
      <c r="AL80" s="26"/>
      <c r="AM80" s="26"/>
      <c r="AN80" s="26"/>
      <c r="AO80" s="26"/>
      <c r="AP80" s="12"/>
    </row>
    <row r="81" spans="3:42" ht="13.5">
      <c r="C81" s="37" t="s">
        <v>116</v>
      </c>
      <c r="D81" s="18" t="s">
        <v>401</v>
      </c>
      <c r="F81" s="25"/>
      <c r="G81" s="25"/>
      <c r="H81" s="25"/>
      <c r="I81" s="25"/>
      <c r="J81" s="31"/>
      <c r="K81" s="25"/>
      <c r="O81" s="32">
        <v>28</v>
      </c>
      <c r="P81" s="33">
        <v>481.735</v>
      </c>
      <c r="Q81" s="34"/>
      <c r="AG81" s="12"/>
      <c r="AH81" s="12"/>
      <c r="AI81" s="12"/>
      <c r="AJ81" s="12"/>
      <c r="AK81" s="12"/>
      <c r="AL81" s="26"/>
      <c r="AM81" s="26"/>
      <c r="AN81" s="26"/>
      <c r="AO81" s="26"/>
      <c r="AP81" s="12"/>
    </row>
    <row r="82" spans="3:42" ht="13.5">
      <c r="C82" s="37" t="s">
        <v>116</v>
      </c>
      <c r="D82" s="18" t="s">
        <v>459</v>
      </c>
      <c r="F82" s="25"/>
      <c r="G82" s="25"/>
      <c r="H82" s="25"/>
      <c r="I82" s="25"/>
      <c r="J82" s="31"/>
      <c r="K82" s="25"/>
      <c r="O82" s="32">
        <v>28</v>
      </c>
      <c r="P82" s="18">
        <v>590</v>
      </c>
      <c r="Q82" s="34"/>
      <c r="AG82" s="12"/>
      <c r="AH82" s="12"/>
      <c r="AI82" s="12"/>
      <c r="AJ82" s="12"/>
      <c r="AK82" s="12"/>
      <c r="AL82" s="26"/>
      <c r="AM82" s="26"/>
      <c r="AN82" s="26"/>
      <c r="AO82" s="26"/>
      <c r="AP82" s="12"/>
    </row>
    <row r="83" spans="3:42" ht="13.5">
      <c r="C83" s="37" t="s">
        <v>116</v>
      </c>
      <c r="D83" s="18" t="s">
        <v>461</v>
      </c>
      <c r="F83" s="25"/>
      <c r="G83" s="25"/>
      <c r="H83" s="25"/>
      <c r="I83" s="25"/>
      <c r="J83" s="31"/>
      <c r="K83" s="25"/>
      <c r="O83" s="32">
        <v>27</v>
      </c>
      <c r="P83" s="18">
        <v>600</v>
      </c>
      <c r="Q83" s="34"/>
      <c r="AG83" s="12"/>
      <c r="AH83" s="12"/>
      <c r="AI83" s="12"/>
      <c r="AJ83" s="12"/>
      <c r="AK83" s="12"/>
      <c r="AL83" s="26"/>
      <c r="AM83" s="26"/>
      <c r="AN83" s="26"/>
      <c r="AO83" s="26"/>
      <c r="AP83" s="12"/>
    </row>
    <row r="84" spans="33:42" ht="13.5">
      <c r="AG84" s="12"/>
      <c r="AH84" s="12"/>
      <c r="AI84" s="12"/>
      <c r="AJ84" s="12"/>
      <c r="AK84" s="12"/>
      <c r="AL84" s="26"/>
      <c r="AM84" s="26"/>
      <c r="AN84" s="26"/>
      <c r="AO84" s="26"/>
      <c r="AP84" s="12"/>
    </row>
    <row r="85" spans="3:42" ht="13.5">
      <c r="C85" s="30" t="s">
        <v>66</v>
      </c>
      <c r="F85" s="25"/>
      <c r="G85" s="25"/>
      <c r="H85" s="25"/>
      <c r="I85" s="25"/>
      <c r="J85" s="31"/>
      <c r="K85" s="25"/>
      <c r="O85" s="31" t="s">
        <v>61</v>
      </c>
      <c r="P85" s="31" t="s">
        <v>62</v>
      </c>
      <c r="Q85" s="34"/>
      <c r="AG85" s="12"/>
      <c r="AH85" s="12"/>
      <c r="AI85" s="12"/>
      <c r="AJ85" s="12"/>
      <c r="AK85" s="12"/>
      <c r="AL85" s="26"/>
      <c r="AM85" s="26"/>
      <c r="AN85" s="26"/>
      <c r="AO85" s="26"/>
      <c r="AP85" s="12"/>
    </row>
    <row r="86" spans="3:17" ht="12.75">
      <c r="C86" s="17" t="s">
        <v>118</v>
      </c>
      <c r="D86" s="18" t="s">
        <v>435</v>
      </c>
      <c r="F86" s="25"/>
      <c r="G86" s="25"/>
      <c r="H86" s="25"/>
      <c r="I86" s="25"/>
      <c r="J86" s="31"/>
      <c r="K86" s="25"/>
      <c r="O86" s="32">
        <v>25</v>
      </c>
      <c r="P86" s="18">
        <v>620</v>
      </c>
      <c r="Q86" s="34"/>
    </row>
    <row r="87" spans="3:17" ht="12.75">
      <c r="C87" s="17" t="s">
        <v>119</v>
      </c>
      <c r="D87" s="18" t="s">
        <v>443</v>
      </c>
      <c r="F87" s="25"/>
      <c r="G87" s="25"/>
      <c r="H87" s="25"/>
      <c r="I87" s="25"/>
      <c r="J87" s="31"/>
      <c r="K87" s="25"/>
      <c r="O87" s="32">
        <v>30</v>
      </c>
      <c r="P87" s="18">
        <v>570</v>
      </c>
      <c r="Q87" s="34"/>
    </row>
    <row r="88" spans="3:17" ht="12.75">
      <c r="C88" s="37" t="s">
        <v>117</v>
      </c>
      <c r="D88" s="18" t="s">
        <v>164</v>
      </c>
      <c r="F88" s="25"/>
      <c r="G88" s="25"/>
      <c r="H88" s="25"/>
      <c r="I88" s="25"/>
      <c r="J88" s="31"/>
      <c r="K88" s="25"/>
      <c r="O88" s="32">
        <v>20</v>
      </c>
      <c r="P88" s="18">
        <v>670</v>
      </c>
      <c r="Q88" s="34"/>
    </row>
    <row r="89" spans="3:17" ht="12.75">
      <c r="C89" s="37" t="s">
        <v>117</v>
      </c>
      <c r="D89" s="18" t="s">
        <v>435</v>
      </c>
      <c r="F89" s="25"/>
      <c r="G89" s="25"/>
      <c r="H89" s="25"/>
      <c r="I89" s="25"/>
      <c r="J89" s="31"/>
      <c r="K89" s="25"/>
      <c r="O89" s="32">
        <v>28</v>
      </c>
      <c r="P89" s="18">
        <v>590</v>
      </c>
      <c r="Q89" s="34"/>
    </row>
    <row r="90" spans="3:17" ht="12.75">
      <c r="C90" s="37" t="s">
        <v>117</v>
      </c>
      <c r="D90" s="18" t="s">
        <v>444</v>
      </c>
      <c r="F90" s="25"/>
      <c r="G90" s="25"/>
      <c r="H90" s="25"/>
      <c r="I90" s="25"/>
      <c r="J90" s="31"/>
      <c r="K90" s="25"/>
      <c r="O90" s="32">
        <v>13</v>
      </c>
      <c r="P90" s="18">
        <v>1030</v>
      </c>
      <c r="Q90" s="34"/>
    </row>
    <row r="91" spans="3:17" ht="12.75">
      <c r="C91" s="37" t="s">
        <v>117</v>
      </c>
      <c r="D91" s="18" t="s">
        <v>449</v>
      </c>
      <c r="F91" s="25"/>
      <c r="G91" s="25"/>
      <c r="H91" s="25"/>
      <c r="I91" s="25"/>
      <c r="J91" s="31"/>
      <c r="K91" s="25"/>
      <c r="O91" s="32">
        <v>11</v>
      </c>
      <c r="P91" s="18">
        <v>1050</v>
      </c>
      <c r="Q91" s="34"/>
    </row>
    <row r="92" spans="3:17" ht="12.75">
      <c r="C92" s="37" t="s">
        <v>116</v>
      </c>
      <c r="D92" s="18" t="s">
        <v>164</v>
      </c>
      <c r="F92" s="25"/>
      <c r="G92" s="25"/>
      <c r="H92" s="25"/>
      <c r="I92" s="25"/>
      <c r="J92" s="31"/>
      <c r="K92" s="25"/>
      <c r="O92" s="32">
        <v>32</v>
      </c>
      <c r="P92" s="18">
        <v>550</v>
      </c>
      <c r="Q92" s="34"/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1998-1999 USFA Point Standings
Senior &amp;A - Rolling Standings</oddHeader>
    <oddFooter>&amp;L&amp;"Arial,Bold"# Junior    ^ Age eligible for World University Games
* Permanent Resident&amp;"Arial,Regular"
Total = Best 3 plus Group II&amp;CPage &amp;P&amp;R&amp;"Arial,Bold"np = Did not earn points (including not competing)&amp;"Arial,Regular"
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7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4.140625" style="18" customWidth="1"/>
    <col min="5" max="5" width="8.00390625" style="18" customWidth="1"/>
    <col min="6" max="7" width="5.7109375" style="19" customWidth="1"/>
    <col min="8" max="8" width="4.7109375" style="19" customWidth="1"/>
    <col min="9" max="9" width="4.7109375" style="28" customWidth="1"/>
    <col min="10" max="10" width="4.7109375" style="19" customWidth="1"/>
    <col min="11" max="17" width="4.7109375" style="28" customWidth="1"/>
    <col min="18" max="21" width="4.7109375" style="29" customWidth="1"/>
    <col min="22" max="22" width="9.140625" style="25" customWidth="1"/>
    <col min="23" max="42" width="9.140625" style="25" hidden="1" customWidth="1"/>
    <col min="43" max="16384" width="9.140625" style="25" customWidth="1"/>
  </cols>
  <sheetData>
    <row r="1" spans="1:21" s="8" customFormat="1" ht="12.75" customHeight="1">
      <c r="A1" s="35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4</v>
      </c>
      <c r="I1" s="6"/>
      <c r="J1" s="4" t="s">
        <v>295</v>
      </c>
      <c r="K1" s="6"/>
      <c r="L1" s="4" t="s">
        <v>354</v>
      </c>
      <c r="M1" s="6"/>
      <c r="N1" s="4" t="s">
        <v>409</v>
      </c>
      <c r="O1" s="6"/>
      <c r="P1" s="4" t="s">
        <v>439</v>
      </c>
      <c r="Q1" s="6"/>
      <c r="R1" s="7" t="s">
        <v>5</v>
      </c>
      <c r="S1" s="7"/>
      <c r="T1" s="7"/>
      <c r="U1" s="6"/>
    </row>
    <row r="2" spans="1:33" s="8" customFormat="1" ht="18.75" customHeight="1">
      <c r="A2" s="1"/>
      <c r="B2" s="1"/>
      <c r="C2" s="2"/>
      <c r="D2" s="2"/>
      <c r="E2" s="3"/>
      <c r="F2" s="4"/>
      <c r="G2" s="9" t="s">
        <v>6</v>
      </c>
      <c r="H2" s="4" t="s">
        <v>7</v>
      </c>
      <c r="I2" s="6" t="s">
        <v>8</v>
      </c>
      <c r="J2" s="4" t="s">
        <v>296</v>
      </c>
      <c r="K2" s="6" t="s">
        <v>297</v>
      </c>
      <c r="L2" s="4" t="s">
        <v>296</v>
      </c>
      <c r="M2" s="6" t="s">
        <v>355</v>
      </c>
      <c r="N2" s="4" t="s">
        <v>410</v>
      </c>
      <c r="O2" s="6" t="s">
        <v>411</v>
      </c>
      <c r="P2" s="4" t="s">
        <v>9</v>
      </c>
      <c r="Q2" s="6" t="s">
        <v>440</v>
      </c>
      <c r="R2" s="4" t="s">
        <v>5</v>
      </c>
      <c r="S2" s="7"/>
      <c r="T2" s="10"/>
      <c r="U2" s="11"/>
      <c r="AG2" s="12"/>
    </row>
    <row r="3" spans="1:21" s="8" customFormat="1" ht="11.25" customHeight="1" hidden="1">
      <c r="A3" s="1"/>
      <c r="B3" s="1"/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12</v>
      </c>
      <c r="J3" s="14">
        <f>COLUMN()</f>
        <v>10</v>
      </c>
      <c r="K3" s="15">
        <f>HLOOKUP(J2,PointTableHeader,2,FALSE)</f>
        <v>11</v>
      </c>
      <c r="L3" s="14">
        <f>COLUMN()</f>
        <v>12</v>
      </c>
      <c r="M3" s="15">
        <f>HLOOKUP(L2,PointTableHeader,2,FALSE)</f>
        <v>11</v>
      </c>
      <c r="N3" s="14">
        <f>COLUMN()</f>
        <v>14</v>
      </c>
      <c r="O3" s="15">
        <f>HLOOKUP(N2,PointTableHeader,2,FALSE)</f>
        <v>9</v>
      </c>
      <c r="P3" s="14">
        <f>COLUMN()</f>
        <v>16</v>
      </c>
      <c r="Q3" s="15">
        <f>HLOOKUP(P2,PointTableHeader,2,FALSE)</f>
        <v>10</v>
      </c>
      <c r="R3" s="14">
        <f>COLUMN()</f>
        <v>18</v>
      </c>
      <c r="S3" s="3"/>
      <c r="T3" s="3"/>
      <c r="U3" s="15"/>
    </row>
    <row r="4" spans="1:42" ht="13.5">
      <c r="A4" s="16" t="str">
        <f aca="true" t="shared" si="0" ref="A4:A67">IF(E4=0,"",IF(E4=E3,A3,ROW()-3&amp;IF(E4=E5,"T","")))</f>
        <v>1</v>
      </c>
      <c r="B4" s="16">
        <f>TRIM(IF(D4&gt;=JuniorCutoff,"#","")&amp;IF(ISERROR(FIND("*",C4))," "&amp;IF(AND(D4&gt;=WUGStartCutoff,D4&lt;=WUGStopCutoff),"^",""),""))</f>
      </c>
      <c r="C4" s="17" t="s">
        <v>165</v>
      </c>
      <c r="D4" s="18">
        <v>64</v>
      </c>
      <c r="E4" s="19">
        <f>ROUND(F4+IF('Men''s Epée'!$A$3=1,G4,0)+LARGE($W4:$AE4,1)+LARGE($W4:$AE4,2)+LARGE($W4:$AE4,3),0)</f>
        <v>3185</v>
      </c>
      <c r="F4" s="20">
        <v>580</v>
      </c>
      <c r="G4" s="21"/>
      <c r="H4" s="21">
        <v>12</v>
      </c>
      <c r="I4" s="22">
        <f>IF(OR('Men''s Epée'!$A$3=1,'Men''s Epée'!$W$3=TRUE),IF(OR(H4&gt;=49,ISNUMBER(H4)=FALSE),0,VLOOKUP(H4,PointTable,I$3,TRUE)),0)</f>
        <v>560</v>
      </c>
      <c r="J4" s="21">
        <v>5</v>
      </c>
      <c r="K4" s="22">
        <f>IF(OR('Men''s Epée'!$A$3=1,'Men''s Epée'!$X$3=TRUE),IF(OR(J4&gt;=49,ISNUMBER(J4)=FALSE),0,VLOOKUP(J4,PointTable,K$3,TRUE)),0)</f>
        <v>755</v>
      </c>
      <c r="L4" s="21">
        <v>1</v>
      </c>
      <c r="M4" s="22">
        <f>IF(OR('Men''s Epée'!$A$3=1,'Men''s Epée'!$Y$3=TRUE),IF(OR(L4&gt;=49,ISNUMBER(L4)=FALSE),0,VLOOKUP(L4,PointTable,M$3,TRUE)),0)</f>
        <v>1000</v>
      </c>
      <c r="N4" s="21">
        <v>3</v>
      </c>
      <c r="O4" s="22">
        <f>IF(OR('Men''s Epée'!$A$3=1,'Men''s Epée'!$Z$3=TRUE),IF(OR(N4&gt;=49,ISNUMBER(N4)=FALSE),0,VLOOKUP(N4,PointTable,O$3,TRUE)),0)</f>
        <v>850</v>
      </c>
      <c r="P4" s="21">
        <v>11</v>
      </c>
      <c r="Q4" s="22">
        <f>IF(OR('Men''s Epée'!$A$3=1,'Men''s Epée'!$AA$3=TRUE),IF(OR(P4&gt;=49,ISNUMBER(P4)=FALSE),0,VLOOKUP(P4,PointTable,Q$3,TRUE)),0)</f>
        <v>531</v>
      </c>
      <c r="R4" s="23">
        <v>602.07</v>
      </c>
      <c r="S4" s="23">
        <v>426.79</v>
      </c>
      <c r="T4" s="23"/>
      <c r="U4" s="24"/>
      <c r="W4" s="25">
        <f aca="true" t="shared" si="1" ref="W4:W35">I4</f>
        <v>560</v>
      </c>
      <c r="X4" s="25">
        <f aca="true" t="shared" si="2" ref="X4:X35">K4</f>
        <v>755</v>
      </c>
      <c r="Y4" s="25">
        <f aca="true" t="shared" si="3" ref="Y4:Y35">M4</f>
        <v>1000</v>
      </c>
      <c r="Z4" s="25">
        <f aca="true" t="shared" si="4" ref="Z4:Z35">O4</f>
        <v>850</v>
      </c>
      <c r="AA4" s="25">
        <f aca="true" t="shared" si="5" ref="AA4:AA35">Q4</f>
        <v>531</v>
      </c>
      <c r="AB4" s="25">
        <f>IF(OR('Men''s Epée'!$A$3=1,R4&gt;0),ABS(R4),0)</f>
        <v>602.07</v>
      </c>
      <c r="AC4" s="25">
        <f>IF(OR('Men''s Epée'!$A$3=1,S4&gt;0),ABS(S4),0)</f>
        <v>426.79</v>
      </c>
      <c r="AD4" s="25">
        <f>IF(OR('Men''s Epée'!$A$3=1,T4&gt;0),ABS(T4),0)</f>
        <v>0</v>
      </c>
      <c r="AE4" s="25">
        <f>IF(OR('Men''s Epée'!$A$3=1,U4&gt;0),ABS(U4),0)</f>
        <v>0</v>
      </c>
      <c r="AG4" s="12">
        <f>IF('Men''s Epée'!$W$3=TRUE,I4,0)</f>
        <v>560</v>
      </c>
      <c r="AH4" s="12">
        <f>IF('Men''s Epée'!$X$3=TRUE,K4,0)</f>
        <v>755</v>
      </c>
      <c r="AI4" s="12">
        <f>IF('Men''s Epée'!$Y$3=TRUE,M4,0)</f>
        <v>1000</v>
      </c>
      <c r="AJ4" s="12">
        <f>IF('Men''s Epée'!$Z$3=TRUE,O4,0)</f>
        <v>850</v>
      </c>
      <c r="AK4" s="12">
        <f>IF('Men''s Epée'!$AA$3=TRUE,Q4,0)</f>
        <v>531</v>
      </c>
      <c r="AL4" s="26">
        <f>MAX(R4,0)</f>
        <v>602.07</v>
      </c>
      <c r="AM4" s="26">
        <f>MAX(S4,0)</f>
        <v>426.79</v>
      </c>
      <c r="AN4" s="26">
        <f>MAX(T4,0)</f>
        <v>0</v>
      </c>
      <c r="AO4" s="26">
        <f>MAX(U4,0)</f>
        <v>0</v>
      </c>
      <c r="AP4" s="12">
        <f>LARGE(AG4:AO4,1)+LARGE(AG4:AO4,2)+LARGE(AG4:AO4,3)+F4</f>
        <v>3185</v>
      </c>
    </row>
    <row r="5" spans="1:42" ht="13.5">
      <c r="A5" s="16" t="str">
        <f t="shared" si="0"/>
        <v>2</v>
      </c>
      <c r="B5" s="16">
        <f aca="true" t="shared" si="6" ref="B5:B35">TRIM(IF(D5&gt;=JuniorCutoff,"#","")&amp;IF(ISERROR(FIND("*",C5))," "&amp;IF(AND(D5&gt;=WUGStartCutoff,D5&lt;=WUGStopCutoff),"^",""),""))</f>
      </c>
      <c r="C5" s="17" t="s">
        <v>166</v>
      </c>
      <c r="D5" s="18">
        <v>46</v>
      </c>
      <c r="E5" s="19">
        <f>ROUND(F5+IF('Men''s Epée'!$A$3=1,G5,0)+LARGE($W5:$AE5,1)+LARGE($W5:$AE5,2)+LARGE($W5:$AE5,3),0)</f>
        <v>3030</v>
      </c>
      <c r="F5" s="20">
        <v>630</v>
      </c>
      <c r="G5" s="21"/>
      <c r="H5" s="21" t="s">
        <v>167</v>
      </c>
      <c r="I5" s="22">
        <f>IF(OR('Men''s Epée'!$A$3=1,'Men''s Epée'!$W$3=TRUE),IF(OR(H5&gt;=49,ISNUMBER(H5)=FALSE),0,VLOOKUP(H5,PointTable,I$3,TRUE)),0)</f>
        <v>0</v>
      </c>
      <c r="J5" s="21">
        <v>1</v>
      </c>
      <c r="K5" s="22">
        <f>IF(OR('Men''s Epée'!$A$3=1,'Men''s Epée'!$X$3=TRUE),IF(OR(J5&gt;=49,ISNUMBER(J5)=FALSE),0,VLOOKUP(J5,PointTable,K$3,TRUE)),0)</f>
        <v>1000</v>
      </c>
      <c r="L5" s="21">
        <v>16</v>
      </c>
      <c r="M5" s="22">
        <f>IF(OR('Men''s Epée'!$A$3=1,'Men''s Epée'!$Y$3=TRUE),IF(OR(L5&gt;=49,ISNUMBER(L5)=FALSE),0,VLOOKUP(L5,PointTable,M$3,TRUE)),0)</f>
        <v>480</v>
      </c>
      <c r="N5" s="21">
        <v>5</v>
      </c>
      <c r="O5" s="22">
        <f>IF(OR('Men''s Epée'!$A$3=1,'Men''s Epée'!$Z$3=TRUE),IF(OR(N5&gt;=49,ISNUMBER(N5)=FALSE),0,VLOOKUP(N5,PointTable,O$3,TRUE)),0)</f>
        <v>700</v>
      </c>
      <c r="P5" s="21">
        <v>5</v>
      </c>
      <c r="Q5" s="22">
        <f>IF(OR('Men''s Epée'!$A$3=1,'Men''s Epée'!$AA$3=TRUE),IF(OR(P5&gt;=49,ISNUMBER(P5)=FALSE),0,VLOOKUP(P5,PointTable,Q$3,TRUE)),0)</f>
        <v>700</v>
      </c>
      <c r="R5" s="23">
        <v>502.35</v>
      </c>
      <c r="S5" s="23"/>
      <c r="T5" s="23"/>
      <c r="U5" s="24"/>
      <c r="W5" s="25">
        <f t="shared" si="1"/>
        <v>0</v>
      </c>
      <c r="X5" s="25">
        <f t="shared" si="2"/>
        <v>1000</v>
      </c>
      <c r="Y5" s="25">
        <f t="shared" si="3"/>
        <v>480</v>
      </c>
      <c r="Z5" s="25">
        <f t="shared" si="4"/>
        <v>700</v>
      </c>
      <c r="AA5" s="25">
        <f t="shared" si="5"/>
        <v>700</v>
      </c>
      <c r="AB5" s="25">
        <f>IF(OR('Men''s Epée'!$A$3=1,R5&gt;0),ABS(R5),0)</f>
        <v>502.35</v>
      </c>
      <c r="AC5" s="25">
        <f>IF(OR('Men''s Epée'!$A$3=1,S5&gt;0),ABS(S5),0)</f>
        <v>0</v>
      </c>
      <c r="AD5" s="25">
        <f>IF(OR('Men''s Epée'!$A$3=1,T5&gt;0),ABS(T5),0)</f>
        <v>0</v>
      </c>
      <c r="AE5" s="25">
        <f>IF(OR('Men''s Epée'!$A$3=1,U5&gt;0),ABS(U5),0)</f>
        <v>0</v>
      </c>
      <c r="AG5" s="12">
        <f>IF('Men''s Epée'!$W$3=TRUE,I5,0)</f>
        <v>0</v>
      </c>
      <c r="AH5" s="12">
        <f>IF('Men''s Epée'!$X$3=TRUE,K5,0)</f>
        <v>1000</v>
      </c>
      <c r="AI5" s="12">
        <f>IF('Men''s Epée'!$Y$3=TRUE,M5,0)</f>
        <v>480</v>
      </c>
      <c r="AJ5" s="12">
        <f>IF('Men''s Epée'!$Z$3=TRUE,O5,0)</f>
        <v>700</v>
      </c>
      <c r="AK5" s="12">
        <f>IF('Men''s Epée'!$AA$3=TRUE,Q5,0)</f>
        <v>700</v>
      </c>
      <c r="AL5" s="26">
        <f aca="true" t="shared" si="7" ref="AL5:AO35">MAX(R5,0)</f>
        <v>502.35</v>
      </c>
      <c r="AM5" s="26">
        <f t="shared" si="7"/>
        <v>0</v>
      </c>
      <c r="AN5" s="26">
        <f t="shared" si="7"/>
        <v>0</v>
      </c>
      <c r="AO5" s="26">
        <f t="shared" si="7"/>
        <v>0</v>
      </c>
      <c r="AP5" s="12">
        <f aca="true" t="shared" si="8" ref="AP5:AP35">LARGE(AG5:AO5,1)+LARGE(AG5:AO5,2)+LARGE(AG5:AO5,3)+F5</f>
        <v>3030</v>
      </c>
    </row>
    <row r="6" spans="1:42" ht="13.5">
      <c r="A6" s="16" t="str">
        <f t="shared" si="0"/>
        <v>3</v>
      </c>
      <c r="B6" s="16" t="str">
        <f t="shared" si="6"/>
        <v>^</v>
      </c>
      <c r="C6" s="17" t="s">
        <v>185</v>
      </c>
      <c r="D6" s="18">
        <v>77</v>
      </c>
      <c r="E6" s="19">
        <f>ROUND(F6+IF('Men''s Epée'!$A$3=1,G6,0)+LARGE($W6:$AE6,1)+LARGE($W6:$AE6,2)+LARGE($W6:$AE6,3),0)</f>
        <v>2775</v>
      </c>
      <c r="F6" s="20"/>
      <c r="G6" s="21"/>
      <c r="H6" s="21">
        <v>4</v>
      </c>
      <c r="I6" s="22">
        <f>IF(OR('Men''s Epée'!$A$3=1,'Men''s Epée'!$W$3=TRUE),IF(OR(H6&gt;=49,ISNUMBER(H6)=FALSE),0,VLOOKUP(H6,PointTable,I$3,TRUE)),0)</f>
        <v>830</v>
      </c>
      <c r="J6" s="21">
        <v>3</v>
      </c>
      <c r="K6" s="22">
        <f>IF(OR('Men''s Epée'!$A$3=1,'Men''s Epée'!$X$3=TRUE),IF(OR(J6&gt;=49,ISNUMBER(J6)=FALSE),0,VLOOKUP(J6,PointTable,K$3,TRUE)),0)</f>
        <v>840</v>
      </c>
      <c r="L6" s="21">
        <v>2</v>
      </c>
      <c r="M6" s="22">
        <f>IF(OR('Men''s Epée'!$A$3=1,'Men''s Epée'!$Y$3=TRUE),IF(OR(L6&gt;=49,ISNUMBER(L6)=FALSE),0,VLOOKUP(L6,PointTable,M$3,TRUE)),0)</f>
        <v>925</v>
      </c>
      <c r="N6" s="21">
        <v>1</v>
      </c>
      <c r="O6" s="22">
        <f>IF(OR('Men''s Epée'!$A$3=1,'Men''s Epée'!$Z$3=TRUE),IF(OR(N6&gt;=49,ISNUMBER(N6)=FALSE),0,VLOOKUP(N6,PointTable,O$3,TRUE)),0)</f>
        <v>1000</v>
      </c>
      <c r="P6" s="21">
        <v>3</v>
      </c>
      <c r="Q6" s="22">
        <f>IF(OR('Men''s Epée'!$A$3=1,'Men''s Epée'!$AA$3=TRUE),IF(OR(P6&gt;=49,ISNUMBER(P6)=FALSE),0,VLOOKUP(P6,PointTable,Q$3,TRUE)),0)</f>
        <v>850</v>
      </c>
      <c r="R6" s="23"/>
      <c r="S6" s="23"/>
      <c r="T6" s="23"/>
      <c r="U6" s="24"/>
      <c r="W6" s="25">
        <f t="shared" si="1"/>
        <v>830</v>
      </c>
      <c r="X6" s="25">
        <f t="shared" si="2"/>
        <v>840</v>
      </c>
      <c r="Y6" s="25">
        <f t="shared" si="3"/>
        <v>925</v>
      </c>
      <c r="Z6" s="25">
        <f t="shared" si="4"/>
        <v>1000</v>
      </c>
      <c r="AA6" s="25">
        <f t="shared" si="5"/>
        <v>850</v>
      </c>
      <c r="AB6" s="25">
        <f>IF(OR('Men''s Epée'!$A$3=1,R6&gt;0),ABS(R6),0)</f>
        <v>0</v>
      </c>
      <c r="AC6" s="25">
        <f>IF(OR('Men''s Epée'!$A$3=1,S6&gt;0),ABS(S6),0)</f>
        <v>0</v>
      </c>
      <c r="AD6" s="25">
        <f>IF(OR('Men''s Epée'!$A$3=1,T6&gt;0),ABS(T6),0)</f>
        <v>0</v>
      </c>
      <c r="AE6" s="25">
        <f>IF(OR('Men''s Epée'!$A$3=1,U6&gt;0),ABS(U6),0)</f>
        <v>0</v>
      </c>
      <c r="AG6" s="12">
        <f>IF('Men''s Epée'!$W$3=TRUE,I6,0)</f>
        <v>830</v>
      </c>
      <c r="AH6" s="12">
        <f>IF('Men''s Epée'!$X$3=TRUE,K6,0)</f>
        <v>840</v>
      </c>
      <c r="AI6" s="12">
        <f>IF('Men''s Epée'!$Y$3=TRUE,M6,0)</f>
        <v>925</v>
      </c>
      <c r="AJ6" s="12">
        <f>IF('Men''s Epée'!$Z$3=TRUE,O6,0)</f>
        <v>1000</v>
      </c>
      <c r="AK6" s="12">
        <f>IF('Men''s Epée'!$AA$3=TRUE,Q6,0)</f>
        <v>850</v>
      </c>
      <c r="AL6" s="26">
        <f t="shared" si="7"/>
        <v>0</v>
      </c>
      <c r="AM6" s="26">
        <f t="shared" si="7"/>
        <v>0</v>
      </c>
      <c r="AN6" s="26">
        <f t="shared" si="7"/>
        <v>0</v>
      </c>
      <c r="AO6" s="26">
        <f t="shared" si="7"/>
        <v>0</v>
      </c>
      <c r="AP6" s="12">
        <f t="shared" si="8"/>
        <v>2775</v>
      </c>
    </row>
    <row r="7" spans="1:42" ht="13.5">
      <c r="A7" s="16" t="str">
        <f t="shared" si="0"/>
        <v>4</v>
      </c>
      <c r="B7" s="16" t="str">
        <f>TRIM(IF(D7&gt;=JuniorCutoff,"#","")&amp;IF(ISERROR(FIND("*",C7))," "&amp;IF(AND(D7&gt;=WUGStartCutoff,D7&lt;=WUGStopCutoff),"^",""),""))</f>
        <v># ^</v>
      </c>
      <c r="C7" s="17" t="s">
        <v>168</v>
      </c>
      <c r="D7" s="18">
        <v>81</v>
      </c>
      <c r="E7" s="19">
        <f>ROUND(F7+IF('Men''s Epée'!$A$3=1,G7,0)+LARGE($W7:$AE7,1)+LARGE($W7:$AE7,2)+LARGE($W7:$AE7,3),0)</f>
        <v>2700</v>
      </c>
      <c r="F7" s="20"/>
      <c r="G7" s="21"/>
      <c r="H7" s="21">
        <v>3</v>
      </c>
      <c r="I7" s="22">
        <f>IF(OR('Men''s Epée'!$A$3=1,'Men''s Epée'!$W$3=TRUE),IF(OR(H7&gt;=49,ISNUMBER(H7)=FALSE),0,VLOOKUP(H7,PointTable,I$3,TRUE)),0)</f>
        <v>850</v>
      </c>
      <c r="J7" s="21">
        <v>9</v>
      </c>
      <c r="K7" s="22">
        <f>IF(OR('Men''s Epée'!$A$3=1,'Men''s Epée'!$X$3=TRUE),IF(OR(J7&gt;=49,ISNUMBER(J7)=FALSE),0,VLOOKUP(J7,PointTable,K$3,TRUE)),0)</f>
        <v>620</v>
      </c>
      <c r="L7" s="21">
        <v>6</v>
      </c>
      <c r="M7" s="22">
        <f>IF(OR('Men''s Epée'!$A$3=1,'Men''s Epée'!$Y$3=TRUE),IF(OR(L7&gt;=49,ISNUMBER(L7)=FALSE),0,VLOOKUP(L7,PointTable,M$3,TRUE)),0)</f>
        <v>735</v>
      </c>
      <c r="N7" s="21">
        <v>3</v>
      </c>
      <c r="O7" s="22">
        <f>IF(OR('Men''s Epée'!$A$3=1,'Men''s Epée'!$Z$3=TRUE),IF(OR(N7&gt;=49,ISNUMBER(N7)=FALSE),0,VLOOKUP(N7,PointTable,O$3,TRUE)),0)</f>
        <v>850</v>
      </c>
      <c r="P7" s="21">
        <v>1</v>
      </c>
      <c r="Q7" s="22">
        <f>IF(OR('Men''s Epée'!$A$3=1,'Men''s Epée'!$AA$3=TRUE),IF(OR(P7&gt;=49,ISNUMBER(P7)=FALSE),0,VLOOKUP(P7,PointTable,Q$3,TRUE)),0)</f>
        <v>1000</v>
      </c>
      <c r="R7" s="23"/>
      <c r="S7" s="23"/>
      <c r="T7" s="23"/>
      <c r="U7" s="24"/>
      <c r="W7" s="25">
        <f t="shared" si="1"/>
        <v>850</v>
      </c>
      <c r="X7" s="25">
        <f t="shared" si="2"/>
        <v>620</v>
      </c>
      <c r="Y7" s="25">
        <f t="shared" si="3"/>
        <v>735</v>
      </c>
      <c r="Z7" s="25">
        <f t="shared" si="4"/>
        <v>850</v>
      </c>
      <c r="AA7" s="25">
        <f t="shared" si="5"/>
        <v>1000</v>
      </c>
      <c r="AB7" s="25">
        <f>IF(OR('Men''s Epée'!$A$3=1,R7&gt;0),ABS(R7),0)</f>
        <v>0</v>
      </c>
      <c r="AC7" s="25">
        <f>IF(OR('Men''s Epée'!$A$3=1,S7&gt;0),ABS(S7),0)</f>
        <v>0</v>
      </c>
      <c r="AD7" s="25">
        <f>IF(OR('Men''s Epée'!$A$3=1,T7&gt;0),ABS(T7),0)</f>
        <v>0</v>
      </c>
      <c r="AE7" s="25">
        <f>IF(OR('Men''s Epée'!$A$3=1,U7&gt;0),ABS(U7),0)</f>
        <v>0</v>
      </c>
      <c r="AG7" s="12">
        <f>IF('Men''s Epée'!$W$3=TRUE,I7,0)</f>
        <v>850</v>
      </c>
      <c r="AH7" s="12">
        <f>IF('Men''s Epée'!$X$3=TRUE,K7,0)</f>
        <v>620</v>
      </c>
      <c r="AI7" s="12">
        <f>IF('Men''s Epée'!$Y$3=TRUE,M7,0)</f>
        <v>735</v>
      </c>
      <c r="AJ7" s="12">
        <f>IF('Men''s Epée'!$Z$3=TRUE,O7,0)</f>
        <v>850</v>
      </c>
      <c r="AK7" s="12">
        <f>IF('Men''s Epée'!$AA$3=TRUE,Q7,0)</f>
        <v>1000</v>
      </c>
      <c r="AL7" s="26">
        <f t="shared" si="7"/>
        <v>0</v>
      </c>
      <c r="AM7" s="26">
        <f t="shared" si="7"/>
        <v>0</v>
      </c>
      <c r="AN7" s="26">
        <f t="shared" si="7"/>
        <v>0</v>
      </c>
      <c r="AO7" s="26">
        <f t="shared" si="7"/>
        <v>0</v>
      </c>
      <c r="AP7" s="12">
        <f t="shared" si="8"/>
        <v>2700</v>
      </c>
    </row>
    <row r="8" spans="1:42" ht="13.5">
      <c r="A8" s="16" t="str">
        <f t="shared" si="0"/>
        <v>5</v>
      </c>
      <c r="B8" s="16" t="str">
        <f t="shared" si="6"/>
        <v># ^</v>
      </c>
      <c r="C8" s="17" t="s">
        <v>169</v>
      </c>
      <c r="D8" s="18">
        <v>80</v>
      </c>
      <c r="E8" s="19">
        <f>ROUND(F8+IF('Men''s Epée'!$A$3=1,G8,0)+LARGE($W8:$AE8,1)+LARGE($W8:$AE8,2)+LARGE($W8:$AE8,3),0)</f>
        <v>2690</v>
      </c>
      <c r="F8" s="20"/>
      <c r="G8" s="21"/>
      <c r="H8" s="21">
        <v>1</v>
      </c>
      <c r="I8" s="22">
        <f>IF(OR('Men''s Epée'!$A$3=1,'Men''s Epée'!$W$3=TRUE),IF(OR(H8&gt;=49,ISNUMBER(H8)=FALSE),0,VLOOKUP(H8,PointTable,I$3,TRUE)),0)</f>
        <v>1000</v>
      </c>
      <c r="J8" s="21">
        <v>6</v>
      </c>
      <c r="K8" s="22">
        <f>IF(OR('Men''s Epée'!$A$3=1,'Men''s Epée'!$X$3=TRUE),IF(OR(J8&gt;=49,ISNUMBER(J8)=FALSE),0,VLOOKUP(J8,PointTable,K$3,TRUE)),0)</f>
        <v>735</v>
      </c>
      <c r="L8" s="21">
        <v>3</v>
      </c>
      <c r="M8" s="22">
        <f>IF(OR('Men''s Epée'!$A$3=1,'Men''s Epée'!$Y$3=TRUE),IF(OR(L8&gt;=49,ISNUMBER(L8)=FALSE),0,VLOOKUP(L8,PointTable,M$3,TRUE)),0)</f>
        <v>840</v>
      </c>
      <c r="N8" s="21">
        <v>12</v>
      </c>
      <c r="O8" s="22">
        <f>IF(OR('Men''s Epée'!$A$3=1,'Men''s Epée'!$Z$3=TRUE),IF(OR(N8&gt;=49,ISNUMBER(N8)=FALSE),0,VLOOKUP(N8,PointTable,O$3,TRUE)),0)</f>
        <v>520</v>
      </c>
      <c r="P8" s="21">
        <v>3</v>
      </c>
      <c r="Q8" s="22">
        <f>IF(OR('Men''s Epée'!$A$3=1,'Men''s Epée'!$AA$3=TRUE),IF(OR(P8&gt;=49,ISNUMBER(P8)=FALSE),0,VLOOKUP(P8,PointTable,Q$3,TRUE)),0)</f>
        <v>850</v>
      </c>
      <c r="R8" s="23"/>
      <c r="S8" s="23"/>
      <c r="T8" s="23"/>
      <c r="U8" s="24"/>
      <c r="W8" s="25">
        <f t="shared" si="1"/>
        <v>1000</v>
      </c>
      <c r="X8" s="25">
        <f t="shared" si="2"/>
        <v>735</v>
      </c>
      <c r="Y8" s="25">
        <f t="shared" si="3"/>
        <v>840</v>
      </c>
      <c r="Z8" s="25">
        <f t="shared" si="4"/>
        <v>520</v>
      </c>
      <c r="AA8" s="25">
        <f t="shared" si="5"/>
        <v>850</v>
      </c>
      <c r="AB8" s="25">
        <f>IF(OR('Men''s Epée'!$A$3=1,R8&gt;0),ABS(R8),0)</f>
        <v>0</v>
      </c>
      <c r="AC8" s="25">
        <f>IF(OR('Men''s Epée'!$A$3=1,S8&gt;0),ABS(S8),0)</f>
        <v>0</v>
      </c>
      <c r="AD8" s="25">
        <f>IF(OR('Men''s Epée'!$A$3=1,T8&gt;0),ABS(T8),0)</f>
        <v>0</v>
      </c>
      <c r="AE8" s="25">
        <f>IF(OR('Men''s Epée'!$A$3=1,U8&gt;0),ABS(U8),0)</f>
        <v>0</v>
      </c>
      <c r="AG8" s="12">
        <f>IF('Men''s Epée'!$W$3=TRUE,I8,0)</f>
        <v>1000</v>
      </c>
      <c r="AH8" s="12">
        <f>IF('Men''s Epée'!$X$3=TRUE,K8,0)</f>
        <v>735</v>
      </c>
      <c r="AI8" s="12">
        <f>IF('Men''s Epée'!$Y$3=TRUE,M8,0)</f>
        <v>840</v>
      </c>
      <c r="AJ8" s="12">
        <f>IF('Men''s Epée'!$Z$3=TRUE,O8,0)</f>
        <v>520</v>
      </c>
      <c r="AK8" s="12">
        <f>IF('Men''s Epée'!$AA$3=TRUE,Q8,0)</f>
        <v>850</v>
      </c>
      <c r="AL8" s="26">
        <f t="shared" si="7"/>
        <v>0</v>
      </c>
      <c r="AM8" s="26">
        <f t="shared" si="7"/>
        <v>0</v>
      </c>
      <c r="AN8" s="26">
        <f t="shared" si="7"/>
        <v>0</v>
      </c>
      <c r="AO8" s="26">
        <f t="shared" si="7"/>
        <v>0</v>
      </c>
      <c r="AP8" s="12">
        <f t="shared" si="8"/>
        <v>2690</v>
      </c>
    </row>
    <row r="9" spans="1:42" ht="13.5">
      <c r="A9" s="16" t="str">
        <f t="shared" si="0"/>
        <v>6</v>
      </c>
      <c r="B9" s="16" t="str">
        <f t="shared" si="6"/>
        <v>^</v>
      </c>
      <c r="C9" s="17" t="s">
        <v>172</v>
      </c>
      <c r="D9" s="18">
        <v>73</v>
      </c>
      <c r="E9" s="19">
        <f>ROUND(F9+IF('Men''s Epée'!$A$3=1,G9,0)+LARGE($W9:$AE9,1)+LARGE($W9:$AE9,2)+LARGE($W9:$AE9,3),0)</f>
        <v>2555</v>
      </c>
      <c r="F9" s="20"/>
      <c r="G9" s="21"/>
      <c r="H9" s="21">
        <v>7</v>
      </c>
      <c r="I9" s="22">
        <f>IF(OR('Men''s Epée'!$A$3=1,'Men''s Epée'!$W$3=TRUE),IF(OR(H9&gt;=49,ISNUMBER(H9)=FALSE),0,VLOOKUP(H9,PointTable,I$3,TRUE)),0)</f>
        <v>715</v>
      </c>
      <c r="J9" s="21">
        <v>10</v>
      </c>
      <c r="K9" s="22">
        <f>IF(OR('Men''s Epée'!$A$3=1,'Men''s Epée'!$X$3=TRUE),IF(OR(J9&gt;=49,ISNUMBER(J9)=FALSE),0,VLOOKUP(J9,PointTable,K$3,TRUE)),0)</f>
        <v>605</v>
      </c>
      <c r="L9" s="21">
        <v>11</v>
      </c>
      <c r="M9" s="22">
        <f>IF(OR('Men''s Epée'!$A$3=1,'Men''s Epée'!$Y$3=TRUE),IF(OR(L9&gt;=49,ISNUMBER(L9)=FALSE),0,VLOOKUP(L9,PointTable,M$3,TRUE)),0)</f>
        <v>590</v>
      </c>
      <c r="N9" s="21">
        <v>2</v>
      </c>
      <c r="O9" s="22">
        <f>IF(OR('Men''s Epée'!$A$3=1,'Men''s Epée'!$Z$3=TRUE),IF(OR(N9&gt;=49,ISNUMBER(N9)=FALSE),0,VLOOKUP(N9,PointTable,O$3,TRUE)),0)</f>
        <v>920</v>
      </c>
      <c r="P9" s="21">
        <v>2</v>
      </c>
      <c r="Q9" s="22">
        <f>IF(OR('Men''s Epée'!$A$3=1,'Men''s Epée'!$AA$3=TRUE),IF(OR(P9&gt;=49,ISNUMBER(P9)=FALSE),0,VLOOKUP(P9,PointTable,Q$3,TRUE)),0)</f>
        <v>920</v>
      </c>
      <c r="R9" s="23"/>
      <c r="S9" s="23"/>
      <c r="T9" s="23"/>
      <c r="U9" s="24"/>
      <c r="W9" s="25">
        <f t="shared" si="1"/>
        <v>715</v>
      </c>
      <c r="X9" s="25">
        <f t="shared" si="2"/>
        <v>605</v>
      </c>
      <c r="Y9" s="25">
        <f t="shared" si="3"/>
        <v>590</v>
      </c>
      <c r="Z9" s="25">
        <f t="shared" si="4"/>
        <v>920</v>
      </c>
      <c r="AA9" s="25">
        <f t="shared" si="5"/>
        <v>920</v>
      </c>
      <c r="AB9" s="25">
        <f>IF(OR('Men''s Epée'!$A$3=1,R9&gt;0),ABS(R9),0)</f>
        <v>0</v>
      </c>
      <c r="AC9" s="25">
        <f>IF(OR('Men''s Epée'!$A$3=1,S9&gt;0),ABS(S9),0)</f>
        <v>0</v>
      </c>
      <c r="AD9" s="25">
        <f>IF(OR('Men''s Epée'!$A$3=1,T9&gt;0),ABS(T9),0)</f>
        <v>0</v>
      </c>
      <c r="AE9" s="25">
        <f>IF(OR('Men''s Epée'!$A$3=1,U9&gt;0),ABS(U9),0)</f>
        <v>0</v>
      </c>
      <c r="AG9" s="12">
        <f>IF('Men''s Epée'!$W$3=TRUE,I9,0)</f>
        <v>715</v>
      </c>
      <c r="AH9" s="12">
        <f>IF('Men''s Epée'!$X$3=TRUE,K9,0)</f>
        <v>605</v>
      </c>
      <c r="AI9" s="12">
        <f>IF('Men''s Epée'!$Y$3=TRUE,M9,0)</f>
        <v>590</v>
      </c>
      <c r="AJ9" s="12">
        <f>IF('Men''s Epée'!$Z$3=TRUE,O9,0)</f>
        <v>920</v>
      </c>
      <c r="AK9" s="12">
        <f>IF('Men''s Epée'!$AA$3=TRUE,Q9,0)</f>
        <v>920</v>
      </c>
      <c r="AL9" s="26">
        <f t="shared" si="7"/>
        <v>0</v>
      </c>
      <c r="AM9" s="26">
        <f t="shared" si="7"/>
        <v>0</v>
      </c>
      <c r="AN9" s="26">
        <f t="shared" si="7"/>
        <v>0</v>
      </c>
      <c r="AO9" s="26">
        <f t="shared" si="7"/>
        <v>0</v>
      </c>
      <c r="AP9" s="12">
        <f t="shared" si="8"/>
        <v>2555</v>
      </c>
    </row>
    <row r="10" spans="1:42" ht="13.5">
      <c r="A10" s="16" t="str">
        <f t="shared" si="0"/>
        <v>7</v>
      </c>
      <c r="B10" s="16">
        <f t="shared" si="6"/>
      </c>
      <c r="C10" s="17" t="s">
        <v>170</v>
      </c>
      <c r="D10" s="18">
        <v>49</v>
      </c>
      <c r="E10" s="19">
        <f>ROUND(F10+IF('Men''s Epée'!$A$3=1,G10,0)+LARGE($W10:$AE10,1)+LARGE($W10:$AE10,2)+LARGE($W10:$AE10,3),0)</f>
        <v>1980</v>
      </c>
      <c r="F10" s="20">
        <v>560</v>
      </c>
      <c r="G10" s="21"/>
      <c r="H10" s="21">
        <v>16</v>
      </c>
      <c r="I10" s="22">
        <f>IF(OR('Men''s Epée'!$A$3=1,'Men''s Epée'!$W$3=TRUE),IF(OR(H10&gt;=49,ISNUMBER(H10)=FALSE),0,VLOOKUP(H10,PointTable,I$3,TRUE)),0)</f>
        <v>480</v>
      </c>
      <c r="J10" s="21">
        <v>17</v>
      </c>
      <c r="K10" s="22">
        <f>IF(OR('Men''s Epée'!$A$3=1,'Men''s Epée'!$X$3=TRUE),IF(OR(J10&gt;=49,ISNUMBER(J10)=FALSE),0,VLOOKUP(J10,PointTable,K$3,TRUE)),0)</f>
        <v>415</v>
      </c>
      <c r="L10" s="21">
        <v>13</v>
      </c>
      <c r="M10" s="22">
        <f>IF(OR('Men''s Epée'!$A$3=1,'Men''s Epée'!$Y$3=TRUE),IF(OR(L10&gt;=49,ISNUMBER(L10)=FALSE),0,VLOOKUP(L10,PointTable,M$3,TRUE)),0)</f>
        <v>525</v>
      </c>
      <c r="N10" s="21" t="s">
        <v>11</v>
      </c>
      <c r="O10" s="22">
        <f>IF(OR('Men''s Epée'!$A$3=1,'Men''s Epée'!$Z$3=TRUE),IF(OR(N10&gt;=49,ISNUMBER(N10)=FALSE),0,VLOOKUP(N10,PointTable,O$3,TRUE)),0)</f>
        <v>0</v>
      </c>
      <c r="P10" s="21">
        <v>25</v>
      </c>
      <c r="Q10" s="22">
        <f>IF(OR('Men''s Epée'!$A$3=1,'Men''s Epée'!$AA$3=TRUE),IF(OR(P10&gt;=49,ISNUMBER(P10)=FALSE),0,VLOOKUP(P10,PointTable,Q$3,TRUE)),0)</f>
        <v>289</v>
      </c>
      <c r="R10" s="23"/>
      <c r="S10" s="23"/>
      <c r="T10" s="23"/>
      <c r="U10" s="24"/>
      <c r="W10" s="25">
        <f t="shared" si="1"/>
        <v>480</v>
      </c>
      <c r="X10" s="25">
        <f t="shared" si="2"/>
        <v>415</v>
      </c>
      <c r="Y10" s="25">
        <f t="shared" si="3"/>
        <v>525</v>
      </c>
      <c r="Z10" s="25">
        <f t="shared" si="4"/>
        <v>0</v>
      </c>
      <c r="AA10" s="25">
        <f t="shared" si="5"/>
        <v>289</v>
      </c>
      <c r="AB10" s="25">
        <f>IF(OR('Men''s Epée'!$A$3=1,R10&gt;0),ABS(R10),0)</f>
        <v>0</v>
      </c>
      <c r="AC10" s="25">
        <f>IF(OR('Men''s Epée'!$A$3=1,S10&gt;0),ABS(S10),0)</f>
        <v>0</v>
      </c>
      <c r="AD10" s="25">
        <f>IF(OR('Men''s Epée'!$A$3=1,T10&gt;0),ABS(T10),0)</f>
        <v>0</v>
      </c>
      <c r="AE10" s="25">
        <f>IF(OR('Men''s Epée'!$A$3=1,U10&gt;0),ABS(U10),0)</f>
        <v>0</v>
      </c>
      <c r="AG10" s="12">
        <f>IF('Men''s Epée'!$W$3=TRUE,I10,0)</f>
        <v>480</v>
      </c>
      <c r="AH10" s="12">
        <f>IF('Men''s Epée'!$X$3=TRUE,K10,0)</f>
        <v>415</v>
      </c>
      <c r="AI10" s="12">
        <f>IF('Men''s Epée'!$Y$3=TRUE,M10,0)</f>
        <v>525</v>
      </c>
      <c r="AJ10" s="12">
        <f>IF('Men''s Epée'!$Z$3=TRUE,O10,0)</f>
        <v>0</v>
      </c>
      <c r="AK10" s="12">
        <f>IF('Men''s Epée'!$AA$3=TRUE,Q10,0)</f>
        <v>289</v>
      </c>
      <c r="AL10" s="26">
        <f t="shared" si="7"/>
        <v>0</v>
      </c>
      <c r="AM10" s="26">
        <f t="shared" si="7"/>
        <v>0</v>
      </c>
      <c r="AN10" s="26">
        <f t="shared" si="7"/>
        <v>0</v>
      </c>
      <c r="AO10" s="26">
        <f t="shared" si="7"/>
        <v>0</v>
      </c>
      <c r="AP10" s="12">
        <f t="shared" si="8"/>
        <v>1980</v>
      </c>
    </row>
    <row r="11" spans="1:42" ht="13.5">
      <c r="A11" s="16" t="str">
        <f t="shared" si="0"/>
        <v>8</v>
      </c>
      <c r="B11" s="16" t="str">
        <f t="shared" si="6"/>
        <v>#</v>
      </c>
      <c r="C11" s="17" t="s">
        <v>191</v>
      </c>
      <c r="D11" s="18">
        <v>84</v>
      </c>
      <c r="E11" s="19">
        <f>ROUND(F11+IF('Men''s Epée'!$A$3=1,G11,0)+LARGE($W11:$AE11,1)+LARGE($W11:$AE11,2)+LARGE($W11:$AE11,3),0)</f>
        <v>1815</v>
      </c>
      <c r="F11" s="20"/>
      <c r="G11" s="21"/>
      <c r="H11" s="21">
        <v>9</v>
      </c>
      <c r="I11" s="22">
        <f>IF(OR('Men''s Epée'!$A$3=1,'Men''s Epée'!$W$3=TRUE),IF(OR(H11&gt;=49,ISNUMBER(H11)=FALSE),0,VLOOKUP(H11,PointTable,I$3,TRUE)),0)</f>
        <v>620</v>
      </c>
      <c r="J11" s="21">
        <v>29</v>
      </c>
      <c r="K11" s="22">
        <f>IF(OR('Men''s Epée'!$A$3=1,'Men''s Epée'!$X$3=TRUE),IF(OR(J11&gt;=49,ISNUMBER(J11)=FALSE),0,VLOOKUP(J11,PointTable,K$3,TRUE)),0)</f>
        <v>295</v>
      </c>
      <c r="L11" s="21">
        <v>21</v>
      </c>
      <c r="M11" s="22">
        <f>IF(OR('Men''s Epée'!$A$3=1,'Men''s Epée'!$Y$3=TRUE),IF(OR(L11&gt;=49,ISNUMBER(L11)=FALSE),0,VLOOKUP(L11,PointTable,M$3,TRUE)),0)</f>
        <v>395</v>
      </c>
      <c r="N11" s="21">
        <v>15</v>
      </c>
      <c r="O11" s="22">
        <f>IF(OR('Men''s Epée'!$A$3=1,'Men''s Epée'!$Z$3=TRUE),IF(OR(N11&gt;=49,ISNUMBER(N11)=FALSE),0,VLOOKUP(N11,PointTable,O$3,TRUE)),0)</f>
        <v>505</v>
      </c>
      <c r="P11" s="21">
        <v>7</v>
      </c>
      <c r="Q11" s="22">
        <f>IF(OR('Men''s Epée'!$A$3=1,'Men''s Epée'!$AA$3=TRUE),IF(OR(P11&gt;=49,ISNUMBER(P11)=FALSE),0,VLOOKUP(P11,PointTable,Q$3,TRUE)),0)</f>
        <v>690</v>
      </c>
      <c r="R11" s="23"/>
      <c r="S11" s="23"/>
      <c r="T11" s="23"/>
      <c r="U11" s="24"/>
      <c r="W11" s="25">
        <f t="shared" si="1"/>
        <v>620</v>
      </c>
      <c r="X11" s="25">
        <f t="shared" si="2"/>
        <v>295</v>
      </c>
      <c r="Y11" s="25">
        <f t="shared" si="3"/>
        <v>395</v>
      </c>
      <c r="Z11" s="25">
        <f t="shared" si="4"/>
        <v>505</v>
      </c>
      <c r="AA11" s="25">
        <f t="shared" si="5"/>
        <v>690</v>
      </c>
      <c r="AB11" s="25">
        <f>IF(OR('Men''s Epée'!$A$3=1,R11&gt;0),ABS(R11),0)</f>
        <v>0</v>
      </c>
      <c r="AC11" s="25">
        <f>IF(OR('Men''s Epée'!$A$3=1,S11&gt;0),ABS(S11),0)</f>
        <v>0</v>
      </c>
      <c r="AD11" s="25">
        <f>IF(OR('Men''s Epée'!$A$3=1,T11&gt;0),ABS(T11),0)</f>
        <v>0</v>
      </c>
      <c r="AE11" s="25">
        <f>IF(OR('Men''s Epée'!$A$3=1,U11&gt;0),ABS(U11),0)</f>
        <v>0</v>
      </c>
      <c r="AG11" s="12">
        <f>IF('Men''s Epée'!$W$3=TRUE,I11,0)</f>
        <v>620</v>
      </c>
      <c r="AH11" s="12">
        <f>IF('Men''s Epée'!$X$3=TRUE,K11,0)</f>
        <v>295</v>
      </c>
      <c r="AI11" s="12">
        <f>IF('Men''s Epée'!$Y$3=TRUE,M11,0)</f>
        <v>395</v>
      </c>
      <c r="AJ11" s="12">
        <f>IF('Men''s Epée'!$Z$3=TRUE,O11,0)</f>
        <v>505</v>
      </c>
      <c r="AK11" s="12">
        <f>IF('Men''s Epée'!$AA$3=TRUE,Q11,0)</f>
        <v>690</v>
      </c>
      <c r="AL11" s="26">
        <f t="shared" si="7"/>
        <v>0</v>
      </c>
      <c r="AM11" s="26">
        <f t="shared" si="7"/>
        <v>0</v>
      </c>
      <c r="AN11" s="26">
        <f t="shared" si="7"/>
        <v>0</v>
      </c>
      <c r="AO11" s="26">
        <f t="shared" si="7"/>
        <v>0</v>
      </c>
      <c r="AP11" s="12">
        <f t="shared" si="8"/>
        <v>1815</v>
      </c>
    </row>
    <row r="12" spans="1:42" ht="13.5">
      <c r="A12" s="16" t="str">
        <f t="shared" si="0"/>
        <v>9</v>
      </c>
      <c r="B12" s="16">
        <f t="shared" si="6"/>
      </c>
      <c r="C12" s="17" t="s">
        <v>196</v>
      </c>
      <c r="D12" s="18">
        <v>75</v>
      </c>
      <c r="E12" s="19">
        <f>ROUND(F12+IF('Men''s Epée'!$A$3=1,G12,0)+LARGE($W12:$AE12,1)+LARGE($W12:$AE12,2)+LARGE($W12:$AE12,3),0)</f>
        <v>1805</v>
      </c>
      <c r="F12" s="20"/>
      <c r="G12" s="21"/>
      <c r="H12" s="21">
        <v>19</v>
      </c>
      <c r="I12" s="22">
        <f>IF(OR('Men''s Epée'!$A$3=1,'Men''s Epée'!$W$3=TRUE),IF(OR(H12&gt;=49,ISNUMBER(H12)=FALSE),0,VLOOKUP(H12,PointTable,I$3,TRUE)),0)</f>
        <v>405</v>
      </c>
      <c r="J12" s="21">
        <v>7</v>
      </c>
      <c r="K12" s="22">
        <f>IF(OR('Men''s Epée'!$A$3=1,'Men''s Epée'!$X$3=TRUE),IF(OR(J12&gt;=49,ISNUMBER(J12)=FALSE),0,VLOOKUP(J12,PointTable,K$3,TRUE)),0)</f>
        <v>715</v>
      </c>
      <c r="L12" s="21">
        <v>29</v>
      </c>
      <c r="M12" s="22">
        <f>IF(OR('Men''s Epée'!$A$3=1,'Men''s Epée'!$Y$3=TRUE),IF(OR(L12&gt;=49,ISNUMBER(L12)=FALSE),0,VLOOKUP(L12,PointTable,M$3,TRUE)),0)</f>
        <v>295</v>
      </c>
      <c r="N12" s="21" t="s">
        <v>11</v>
      </c>
      <c r="O12" s="22">
        <f>IF(OR('Men''s Epée'!$A$3=1,'Men''s Epée'!$Z$3=TRUE),IF(OR(N12&gt;=49,ISNUMBER(N12)=FALSE),0,VLOOKUP(N12,PointTable,O$3,TRUE)),0)</f>
        <v>0</v>
      </c>
      <c r="P12" s="21">
        <v>8</v>
      </c>
      <c r="Q12" s="22">
        <f>IF(OR('Men''s Epée'!$A$3=1,'Men''s Epée'!$AA$3=TRUE),IF(OR(P12&gt;=49,ISNUMBER(P12)=FALSE),0,VLOOKUP(P12,PointTable,Q$3,TRUE)),0)</f>
        <v>685</v>
      </c>
      <c r="R12" s="23"/>
      <c r="S12" s="23"/>
      <c r="T12" s="23"/>
      <c r="U12" s="24"/>
      <c r="W12" s="25">
        <f t="shared" si="1"/>
        <v>405</v>
      </c>
      <c r="X12" s="25">
        <f t="shared" si="2"/>
        <v>715</v>
      </c>
      <c r="Y12" s="25">
        <f t="shared" si="3"/>
        <v>295</v>
      </c>
      <c r="Z12" s="25">
        <f t="shared" si="4"/>
        <v>0</v>
      </c>
      <c r="AA12" s="25">
        <f t="shared" si="5"/>
        <v>685</v>
      </c>
      <c r="AB12" s="25">
        <f>IF(OR('Men''s Epée'!$A$3=1,R12&gt;0),ABS(R12),0)</f>
        <v>0</v>
      </c>
      <c r="AC12" s="25">
        <f>IF(OR('Men''s Epée'!$A$3=1,S12&gt;0),ABS(S12),0)</f>
        <v>0</v>
      </c>
      <c r="AD12" s="25">
        <f>IF(OR('Men''s Epée'!$A$3=1,T12&gt;0),ABS(T12),0)</f>
        <v>0</v>
      </c>
      <c r="AE12" s="25">
        <f>IF(OR('Men''s Epée'!$A$3=1,U12&gt;0),ABS(U12),0)</f>
        <v>0</v>
      </c>
      <c r="AG12" s="12">
        <f>IF('Men''s Epée'!$W$3=TRUE,I12,0)</f>
        <v>405</v>
      </c>
      <c r="AH12" s="12">
        <f>IF('Men''s Epée'!$X$3=TRUE,K12,0)</f>
        <v>715</v>
      </c>
      <c r="AI12" s="12">
        <f>IF('Men''s Epée'!$Y$3=TRUE,M12,0)</f>
        <v>295</v>
      </c>
      <c r="AJ12" s="12">
        <f>IF('Men''s Epée'!$Z$3=TRUE,O12,0)</f>
        <v>0</v>
      </c>
      <c r="AK12" s="12">
        <f>IF('Men''s Epée'!$AA$3=TRUE,Q12,0)</f>
        <v>685</v>
      </c>
      <c r="AL12" s="26">
        <f t="shared" si="7"/>
        <v>0</v>
      </c>
      <c r="AM12" s="26">
        <f t="shared" si="7"/>
        <v>0</v>
      </c>
      <c r="AN12" s="26">
        <f t="shared" si="7"/>
        <v>0</v>
      </c>
      <c r="AO12" s="26">
        <f t="shared" si="7"/>
        <v>0</v>
      </c>
      <c r="AP12" s="12">
        <f t="shared" si="8"/>
        <v>1805</v>
      </c>
    </row>
    <row r="13" spans="1:42" ht="13.5">
      <c r="A13" s="16" t="str">
        <f t="shared" si="0"/>
        <v>10</v>
      </c>
      <c r="B13" s="16">
        <f t="shared" si="6"/>
      </c>
      <c r="C13" s="17" t="s">
        <v>173</v>
      </c>
      <c r="D13" s="18">
        <v>69</v>
      </c>
      <c r="E13" s="19">
        <f>ROUND(F13+IF('Men''s Epée'!$A$3=1,G13,0)+LARGE($W13:$AE13,1)+LARGE($W13:$AE13,2)+LARGE($W13:$AE13,3),0)</f>
        <v>1587</v>
      </c>
      <c r="F13" s="20"/>
      <c r="G13" s="21"/>
      <c r="H13" s="21">
        <v>31</v>
      </c>
      <c r="I13" s="22">
        <f>IF(OR('Men''s Epée'!$A$3=1,'Men''s Epée'!$W$3=TRUE),IF(OR(H13&gt;=49,ISNUMBER(H13)=FALSE),0,VLOOKUP(H13,PointTable,I$3,TRUE)),0)</f>
        <v>285</v>
      </c>
      <c r="J13" s="21">
        <v>22</v>
      </c>
      <c r="K13" s="22">
        <f>IF(OR('Men''s Epée'!$A$3=1,'Men''s Epée'!$X$3=TRUE),IF(OR(J13&gt;=49,ISNUMBER(J13)=FALSE),0,VLOOKUP(J13,PointTable,K$3,TRUE)),0)</f>
        <v>390</v>
      </c>
      <c r="L13" s="21">
        <v>8</v>
      </c>
      <c r="M13" s="22">
        <f>IF(OR('Men''s Epée'!$A$3=1,'Men''s Epée'!$Y$3=TRUE),IF(OR(L13&gt;=49,ISNUMBER(L13)=FALSE),0,VLOOKUP(L13,PointTable,M$3,TRUE)),0)</f>
        <v>695</v>
      </c>
      <c r="N13" s="21">
        <v>26</v>
      </c>
      <c r="O13" s="22">
        <f>IF(OR('Men''s Epée'!$A$3=1,'Men''s Epée'!$Z$3=TRUE),IF(OR(N13&gt;=49,ISNUMBER(N13)=FALSE),0,VLOOKUP(N13,PointTable,O$3,TRUE)),0)</f>
        <v>305</v>
      </c>
      <c r="P13" s="21">
        <v>15</v>
      </c>
      <c r="Q13" s="22">
        <f>IF(OR('Men''s Epée'!$A$3=1,'Men''s Epée'!$AA$3=TRUE),IF(OR(P13&gt;=49,ISNUMBER(P13)=FALSE),0,VLOOKUP(P13,PointTable,Q$3,TRUE)),0)</f>
        <v>502</v>
      </c>
      <c r="R13" s="23"/>
      <c r="S13" s="23"/>
      <c r="T13" s="23"/>
      <c r="U13" s="24"/>
      <c r="W13" s="25">
        <f t="shared" si="1"/>
        <v>285</v>
      </c>
      <c r="X13" s="25">
        <f t="shared" si="2"/>
        <v>390</v>
      </c>
      <c r="Y13" s="25">
        <f t="shared" si="3"/>
        <v>695</v>
      </c>
      <c r="Z13" s="25">
        <f t="shared" si="4"/>
        <v>305</v>
      </c>
      <c r="AA13" s="25">
        <f t="shared" si="5"/>
        <v>502</v>
      </c>
      <c r="AB13" s="25">
        <f>IF(OR('Men''s Epée'!$A$3=1,R13&gt;0),ABS(R13),0)</f>
        <v>0</v>
      </c>
      <c r="AC13" s="25">
        <f>IF(OR('Men''s Epée'!$A$3=1,S13&gt;0),ABS(S13),0)</f>
        <v>0</v>
      </c>
      <c r="AD13" s="25">
        <f>IF(OR('Men''s Epée'!$A$3=1,T13&gt;0),ABS(T13),0)</f>
        <v>0</v>
      </c>
      <c r="AE13" s="25">
        <f>IF(OR('Men''s Epée'!$A$3=1,U13&gt;0),ABS(U13),0)</f>
        <v>0</v>
      </c>
      <c r="AG13" s="12">
        <f>IF('Men''s Epée'!$W$3=TRUE,I13,0)</f>
        <v>285</v>
      </c>
      <c r="AH13" s="12">
        <f>IF('Men''s Epée'!$X$3=TRUE,K13,0)</f>
        <v>390</v>
      </c>
      <c r="AI13" s="12">
        <f>IF('Men''s Epée'!$Y$3=TRUE,M13,0)</f>
        <v>695</v>
      </c>
      <c r="AJ13" s="12">
        <f>IF('Men''s Epée'!$Z$3=TRUE,O13,0)</f>
        <v>305</v>
      </c>
      <c r="AK13" s="12">
        <f>IF('Men''s Epée'!$AA$3=TRUE,Q13,0)</f>
        <v>502</v>
      </c>
      <c r="AL13" s="26">
        <f t="shared" si="7"/>
        <v>0</v>
      </c>
      <c r="AM13" s="26">
        <f t="shared" si="7"/>
        <v>0</v>
      </c>
      <c r="AN13" s="26">
        <f t="shared" si="7"/>
        <v>0</v>
      </c>
      <c r="AO13" s="26">
        <f t="shared" si="7"/>
        <v>0</v>
      </c>
      <c r="AP13" s="12">
        <f t="shared" si="8"/>
        <v>1587</v>
      </c>
    </row>
    <row r="14" spans="1:42" ht="13.5">
      <c r="A14" s="16" t="str">
        <f t="shared" si="0"/>
        <v>11</v>
      </c>
      <c r="B14" s="16" t="str">
        <f t="shared" si="6"/>
        <v># ^</v>
      </c>
      <c r="C14" s="17" t="s">
        <v>171</v>
      </c>
      <c r="D14" s="18">
        <v>81</v>
      </c>
      <c r="E14" s="19">
        <f>ROUND(F14+IF('Men''s Epée'!$A$3=1,G14,0)+LARGE($W14:$AE14,1)+LARGE($W14:$AE14,2)+LARGE($W14:$AE14,3),0)</f>
        <v>1543</v>
      </c>
      <c r="F14" s="20"/>
      <c r="G14" s="21"/>
      <c r="H14" s="21">
        <v>6</v>
      </c>
      <c r="I14" s="22">
        <f>IF(OR('Men''s Epée'!$A$3=1,'Men''s Epée'!$W$3=TRUE),IF(OR(H14&gt;=49,ISNUMBER(H14)=FALSE),0,VLOOKUP(H14,PointTable,I$3,TRUE)),0)</f>
        <v>735</v>
      </c>
      <c r="J14" s="21">
        <v>18.5</v>
      </c>
      <c r="K14" s="22">
        <f>IF(OR('Men''s Epée'!$A$3=1,'Men''s Epée'!$X$3=TRUE),IF(OR(J14&gt;=49,ISNUMBER(J14)=FALSE),0,VLOOKUP(J14,PointTable,K$3,TRUE)),0)</f>
        <v>407.5</v>
      </c>
      <c r="L14" s="21">
        <v>20</v>
      </c>
      <c r="M14" s="22">
        <f>IF(OR('Men''s Epée'!$A$3=1,'Men''s Epée'!$Y$3=TRUE),IF(OR(L14&gt;=49,ISNUMBER(L14)=FALSE),0,VLOOKUP(L14,PointTable,M$3,TRUE)),0)</f>
        <v>400</v>
      </c>
      <c r="N14" s="21" t="s">
        <v>11</v>
      </c>
      <c r="O14" s="22">
        <f>IF(OR('Men''s Epée'!$A$3=1,'Men''s Epée'!$Z$3=TRUE),IF(OR(N14&gt;=49,ISNUMBER(N14)=FALSE),0,VLOOKUP(N14,PointTable,O$3,TRUE)),0)</f>
        <v>0</v>
      </c>
      <c r="P14" s="21">
        <v>30</v>
      </c>
      <c r="Q14" s="22">
        <f>IF(OR('Men''s Epée'!$A$3=1,'Men''s Epée'!$AA$3=TRUE),IF(OR(P14&gt;=49,ISNUMBER(P14)=FALSE),0,VLOOKUP(P14,PointTable,Q$3,TRUE)),0)</f>
        <v>279</v>
      </c>
      <c r="R14" s="23"/>
      <c r="S14" s="23"/>
      <c r="T14" s="23"/>
      <c r="U14" s="24"/>
      <c r="W14" s="25">
        <f t="shared" si="1"/>
        <v>735</v>
      </c>
      <c r="X14" s="25">
        <f t="shared" si="2"/>
        <v>407.5</v>
      </c>
      <c r="Y14" s="25">
        <f t="shared" si="3"/>
        <v>400</v>
      </c>
      <c r="Z14" s="25">
        <f t="shared" si="4"/>
        <v>0</v>
      </c>
      <c r="AA14" s="25">
        <f t="shared" si="5"/>
        <v>279</v>
      </c>
      <c r="AB14" s="25">
        <f>IF(OR('Men''s Epée'!$A$3=1,R14&gt;0),ABS(R14),0)</f>
        <v>0</v>
      </c>
      <c r="AC14" s="25">
        <f>IF(OR('Men''s Epée'!$A$3=1,S14&gt;0),ABS(S14),0)</f>
        <v>0</v>
      </c>
      <c r="AD14" s="25">
        <f>IF(OR('Men''s Epée'!$A$3=1,T14&gt;0),ABS(T14),0)</f>
        <v>0</v>
      </c>
      <c r="AE14" s="25">
        <f>IF(OR('Men''s Epée'!$A$3=1,U14&gt;0),ABS(U14),0)</f>
        <v>0</v>
      </c>
      <c r="AG14" s="12">
        <f>IF('Men''s Epée'!$W$3=TRUE,I14,0)</f>
        <v>735</v>
      </c>
      <c r="AH14" s="12">
        <f>IF('Men''s Epée'!$X$3=TRUE,K14,0)</f>
        <v>407.5</v>
      </c>
      <c r="AI14" s="12">
        <f>IF('Men''s Epée'!$Y$3=TRUE,M14,0)</f>
        <v>400</v>
      </c>
      <c r="AJ14" s="12">
        <f>IF('Men''s Epée'!$Z$3=TRUE,O14,0)</f>
        <v>0</v>
      </c>
      <c r="AK14" s="12">
        <f>IF('Men''s Epée'!$AA$3=TRUE,Q14,0)</f>
        <v>279</v>
      </c>
      <c r="AL14" s="26">
        <f t="shared" si="7"/>
        <v>0</v>
      </c>
      <c r="AM14" s="26">
        <f t="shared" si="7"/>
        <v>0</v>
      </c>
      <c r="AN14" s="26">
        <f t="shared" si="7"/>
        <v>0</v>
      </c>
      <c r="AO14" s="26">
        <f t="shared" si="7"/>
        <v>0</v>
      </c>
      <c r="AP14" s="12">
        <f t="shared" si="8"/>
        <v>1542.5</v>
      </c>
    </row>
    <row r="15" spans="1:42" ht="13.5">
      <c r="A15" s="16" t="str">
        <f t="shared" si="0"/>
        <v>12</v>
      </c>
      <c r="B15" s="16">
        <f t="shared" si="6"/>
      </c>
      <c r="C15" s="17" t="s">
        <v>177</v>
      </c>
      <c r="D15" s="18">
        <v>61</v>
      </c>
      <c r="E15" s="19">
        <f>ROUND(F15+IF('Men''s Epée'!$A$3=1,G15,0)+LARGE($W15:$AE15,1)+LARGE($W15:$AE15,2)+LARGE($W15:$AE15,3),0)</f>
        <v>1480</v>
      </c>
      <c r="F15" s="20"/>
      <c r="G15" s="21"/>
      <c r="H15" s="21">
        <v>34</v>
      </c>
      <c r="I15" s="22">
        <f>IF(OR('Men''s Epée'!$A$3=1,'Men''s Epée'!$W$3=TRUE),IF(OR(H15&gt;=49,ISNUMBER(H15)=FALSE),0,VLOOKUP(H15,PointTable,I$3,TRUE)),0)</f>
        <v>270</v>
      </c>
      <c r="J15" s="21">
        <v>11</v>
      </c>
      <c r="K15" s="22">
        <f>IF(OR('Men''s Epée'!$A$3=1,'Men''s Epée'!$X$3=TRUE),IF(OR(J15&gt;=49,ISNUMBER(J15)=FALSE),0,VLOOKUP(J15,PointTable,K$3,TRUE)),0)</f>
        <v>590</v>
      </c>
      <c r="L15" s="21">
        <v>10</v>
      </c>
      <c r="M15" s="22">
        <f>IF(OR('Men''s Epée'!$A$3=1,'Men''s Epée'!$Y$3=TRUE),IF(OR(L15&gt;=49,ISNUMBER(L15)=FALSE),0,VLOOKUP(L15,PointTable,M$3,TRUE)),0)</f>
        <v>605</v>
      </c>
      <c r="N15" s="21">
        <v>30</v>
      </c>
      <c r="O15" s="22">
        <f>IF(OR('Men''s Epée'!$A$3=1,'Men''s Epée'!$Z$3=TRUE),IF(OR(N15&gt;=49,ISNUMBER(N15)=FALSE),0,VLOOKUP(N15,PointTable,O$3,TRUE)),0)</f>
        <v>285</v>
      </c>
      <c r="P15" s="21" t="s">
        <v>11</v>
      </c>
      <c r="Q15" s="22">
        <f>IF(OR('Men''s Epée'!$A$3=1,'Men''s Epée'!$AA$3=TRUE),IF(OR(P15&gt;=49,ISNUMBER(P15)=FALSE),0,VLOOKUP(P15,PointTable,Q$3,TRUE)),0)</f>
        <v>0</v>
      </c>
      <c r="R15" s="23"/>
      <c r="S15" s="23"/>
      <c r="T15" s="23"/>
      <c r="U15" s="24"/>
      <c r="W15" s="25">
        <f t="shared" si="1"/>
        <v>270</v>
      </c>
      <c r="X15" s="25">
        <f t="shared" si="2"/>
        <v>590</v>
      </c>
      <c r="Y15" s="25">
        <f t="shared" si="3"/>
        <v>605</v>
      </c>
      <c r="Z15" s="25">
        <f t="shared" si="4"/>
        <v>285</v>
      </c>
      <c r="AA15" s="25">
        <f t="shared" si="5"/>
        <v>0</v>
      </c>
      <c r="AB15" s="25">
        <f>IF(OR('Men''s Epée'!$A$3=1,R15&gt;0),ABS(R15),0)</f>
        <v>0</v>
      </c>
      <c r="AC15" s="25">
        <f>IF(OR('Men''s Epée'!$A$3=1,S15&gt;0),ABS(S15),0)</f>
        <v>0</v>
      </c>
      <c r="AD15" s="25">
        <f>IF(OR('Men''s Epée'!$A$3=1,T15&gt;0),ABS(T15),0)</f>
        <v>0</v>
      </c>
      <c r="AE15" s="25">
        <f>IF(OR('Men''s Epée'!$A$3=1,U15&gt;0),ABS(U15),0)</f>
        <v>0</v>
      </c>
      <c r="AG15" s="12">
        <f>IF('Men''s Epée'!$W$3=TRUE,I15,0)</f>
        <v>270</v>
      </c>
      <c r="AH15" s="12">
        <f>IF('Men''s Epée'!$X$3=TRUE,K15,0)</f>
        <v>590</v>
      </c>
      <c r="AI15" s="12">
        <f>IF('Men''s Epée'!$Y$3=TRUE,M15,0)</f>
        <v>605</v>
      </c>
      <c r="AJ15" s="12">
        <f>IF('Men''s Epée'!$Z$3=TRUE,O15,0)</f>
        <v>285</v>
      </c>
      <c r="AK15" s="12">
        <f>IF('Men''s Epée'!$AA$3=TRUE,Q15,0)</f>
        <v>0</v>
      </c>
      <c r="AL15" s="26">
        <f t="shared" si="7"/>
        <v>0</v>
      </c>
      <c r="AM15" s="26">
        <f t="shared" si="7"/>
        <v>0</v>
      </c>
      <c r="AN15" s="26">
        <f t="shared" si="7"/>
        <v>0</v>
      </c>
      <c r="AO15" s="26">
        <f t="shared" si="7"/>
        <v>0</v>
      </c>
      <c r="AP15" s="12">
        <f t="shared" si="8"/>
        <v>1480</v>
      </c>
    </row>
    <row r="16" spans="1:42" ht="13.5">
      <c r="A16" s="16" t="str">
        <f t="shared" si="0"/>
        <v>13</v>
      </c>
      <c r="B16" s="16" t="str">
        <f t="shared" si="6"/>
        <v># ^</v>
      </c>
      <c r="C16" s="17" t="s">
        <v>323</v>
      </c>
      <c r="D16" s="18">
        <v>80</v>
      </c>
      <c r="E16" s="19">
        <f>ROUND(F16+IF('Men''s Epée'!$A$3=1,G16,0)+LARGE($W16:$AE16,1)+LARGE($W16:$AE16,2)+LARGE($W16:$AE16,3),0)</f>
        <v>1445</v>
      </c>
      <c r="F16" s="20"/>
      <c r="G16" s="21"/>
      <c r="H16" s="21" t="s">
        <v>11</v>
      </c>
      <c r="I16" s="22">
        <f>IF(OR('Men''s Epée'!$A$3=1,'Men''s Epée'!$W$3=TRUE),IF(OR(H16&gt;=49,ISNUMBER(H16)=FALSE),0,VLOOKUP(H16,PointTable,I$3,TRUE)),0)</f>
        <v>0</v>
      </c>
      <c r="J16" s="21">
        <v>15</v>
      </c>
      <c r="K16" s="22">
        <f>IF(OR('Men''s Epée'!$A$3=1,'Men''s Epée'!$X$3=TRUE),IF(OR(J16&gt;=49,ISNUMBER(J16)=FALSE),0,VLOOKUP(J16,PointTable,K$3,TRUE)),0)</f>
        <v>495</v>
      </c>
      <c r="L16" s="21">
        <v>37</v>
      </c>
      <c r="M16" s="22">
        <f>IF(OR('Men''s Epée'!$A$3=1,'Men''s Epée'!$Y$3=TRUE),IF(OR(L16&gt;=49,ISNUMBER(L16)=FALSE),0,VLOOKUP(L16,PointTable,M$3,TRUE)),0)</f>
        <v>255</v>
      </c>
      <c r="N16" s="21" t="s">
        <v>11</v>
      </c>
      <c r="O16" s="22">
        <f>IF(OR('Men''s Epée'!$A$3=1,'Men''s Epée'!$Z$3=TRUE),IF(OR(N16&gt;=49,ISNUMBER(N16)=FALSE),0,VLOOKUP(N16,PointTable,O$3,TRUE)),0)</f>
        <v>0</v>
      </c>
      <c r="P16" s="21">
        <v>6</v>
      </c>
      <c r="Q16" s="22">
        <f>IF(OR('Men''s Epée'!$A$3=1,'Men''s Epée'!$AA$3=TRUE),IF(OR(P16&gt;=49,ISNUMBER(P16)=FALSE),0,VLOOKUP(P16,PointTable,Q$3,TRUE)),0)</f>
        <v>695</v>
      </c>
      <c r="R16" s="23"/>
      <c r="S16" s="23"/>
      <c r="T16" s="23"/>
      <c r="U16" s="24"/>
      <c r="W16" s="25">
        <f t="shared" si="1"/>
        <v>0</v>
      </c>
      <c r="X16" s="25">
        <f t="shared" si="2"/>
        <v>495</v>
      </c>
      <c r="Y16" s="25">
        <f t="shared" si="3"/>
        <v>255</v>
      </c>
      <c r="Z16" s="25">
        <f t="shared" si="4"/>
        <v>0</v>
      </c>
      <c r="AA16" s="25">
        <f t="shared" si="5"/>
        <v>695</v>
      </c>
      <c r="AB16" s="25">
        <f>IF(OR('Men''s Epée'!$A$3=1,R16&gt;0),ABS(R16),0)</f>
        <v>0</v>
      </c>
      <c r="AC16" s="25">
        <f>IF(OR('Men''s Epée'!$A$3=1,S16&gt;0),ABS(S16),0)</f>
        <v>0</v>
      </c>
      <c r="AD16" s="25">
        <f>IF(OR('Men''s Epée'!$A$3=1,T16&gt;0),ABS(T16),0)</f>
        <v>0</v>
      </c>
      <c r="AE16" s="25">
        <f>IF(OR('Men''s Epée'!$A$3=1,U16&gt;0),ABS(U16),0)</f>
        <v>0</v>
      </c>
      <c r="AG16" s="12">
        <f>IF('Men''s Epée'!$W$3=TRUE,I16,0)</f>
        <v>0</v>
      </c>
      <c r="AH16" s="12">
        <f>IF('Men''s Epée'!$X$3=TRUE,K16,0)</f>
        <v>495</v>
      </c>
      <c r="AI16" s="12">
        <f>IF('Men''s Epée'!$Y$3=TRUE,M16,0)</f>
        <v>255</v>
      </c>
      <c r="AJ16" s="12">
        <f>IF('Men''s Epée'!$Z$3=TRUE,O16,0)</f>
        <v>0</v>
      </c>
      <c r="AK16" s="12">
        <f>IF('Men''s Epée'!$AA$3=TRUE,Q16,0)</f>
        <v>695</v>
      </c>
      <c r="AL16" s="26">
        <f t="shared" si="7"/>
        <v>0</v>
      </c>
      <c r="AM16" s="26">
        <f t="shared" si="7"/>
        <v>0</v>
      </c>
      <c r="AN16" s="26">
        <f t="shared" si="7"/>
        <v>0</v>
      </c>
      <c r="AO16" s="26">
        <f t="shared" si="7"/>
        <v>0</v>
      </c>
      <c r="AP16" s="12">
        <f t="shared" si="8"/>
        <v>1445</v>
      </c>
    </row>
    <row r="17" spans="1:42" ht="13.5">
      <c r="A17" s="16" t="str">
        <f t="shared" si="0"/>
        <v>14</v>
      </c>
      <c r="B17" s="16" t="str">
        <f t="shared" si="6"/>
        <v>#</v>
      </c>
      <c r="C17" s="17" t="s">
        <v>176</v>
      </c>
      <c r="D17" s="18">
        <v>82</v>
      </c>
      <c r="E17" s="19">
        <f>ROUND(F17+IF('Men''s Epée'!$A$3=1,G17,0)+LARGE($W17:$AE17,1)+LARGE($W17:$AE17,2)+LARGE($W17:$AE17,3),0)</f>
        <v>1425</v>
      </c>
      <c r="F17" s="20"/>
      <c r="G17" s="21"/>
      <c r="H17" s="21">
        <v>29</v>
      </c>
      <c r="I17" s="22">
        <f>IF(OR('Men''s Epée'!$A$3=1,'Men''s Epée'!$W$3=TRUE),IF(OR(H17&gt;=49,ISNUMBER(H17)=FALSE),0,VLOOKUP(H17,PointTable,I$3,TRUE)),0)</f>
        <v>295</v>
      </c>
      <c r="J17" s="21">
        <v>14</v>
      </c>
      <c r="K17" s="22">
        <f>IF(OR('Men''s Epée'!$A$3=1,'Men''s Epée'!$X$3=TRUE),IF(OR(J17&gt;=49,ISNUMBER(J17)=FALSE),0,VLOOKUP(J17,PointTable,K$3,TRUE)),0)</f>
        <v>510</v>
      </c>
      <c r="L17" s="21">
        <v>9</v>
      </c>
      <c r="M17" s="22">
        <f>IF(OR('Men''s Epée'!$A$3=1,'Men''s Epée'!$Y$3=TRUE),IF(OR(L17&gt;=49,ISNUMBER(L17)=FALSE),0,VLOOKUP(L17,PointTable,M$3,TRUE)),0)</f>
        <v>620</v>
      </c>
      <c r="N17" s="21" t="s">
        <v>11</v>
      </c>
      <c r="O17" s="22">
        <f>IF(OR('Men''s Epée'!$A$3=1,'Men''s Epée'!$Z$3=TRUE),IF(OR(N17&gt;=49,ISNUMBER(N17)=FALSE),0,VLOOKUP(N17,PointTable,O$3,TRUE)),0)</f>
        <v>0</v>
      </c>
      <c r="P17" s="21" t="s">
        <v>11</v>
      </c>
      <c r="Q17" s="22">
        <f>IF(OR('Men''s Epée'!$A$3=1,'Men''s Epée'!$AA$3=TRUE),IF(OR(P17&gt;=49,ISNUMBER(P17)=FALSE),0,VLOOKUP(P17,PointTable,Q$3,TRUE)),0)</f>
        <v>0</v>
      </c>
      <c r="R17" s="23"/>
      <c r="S17" s="23"/>
      <c r="T17" s="23"/>
      <c r="U17" s="24"/>
      <c r="W17" s="25">
        <f t="shared" si="1"/>
        <v>295</v>
      </c>
      <c r="X17" s="25">
        <f t="shared" si="2"/>
        <v>510</v>
      </c>
      <c r="Y17" s="25">
        <f t="shared" si="3"/>
        <v>620</v>
      </c>
      <c r="Z17" s="25">
        <f t="shared" si="4"/>
        <v>0</v>
      </c>
      <c r="AA17" s="25">
        <f t="shared" si="5"/>
        <v>0</v>
      </c>
      <c r="AB17" s="25">
        <f>IF(OR('Men''s Epée'!$A$3=1,R17&gt;0),ABS(R17),0)</f>
        <v>0</v>
      </c>
      <c r="AC17" s="25">
        <f>IF(OR('Men''s Epée'!$A$3=1,S17&gt;0),ABS(S17),0)</f>
        <v>0</v>
      </c>
      <c r="AD17" s="25">
        <f>IF(OR('Men''s Epée'!$A$3=1,T17&gt;0),ABS(T17),0)</f>
        <v>0</v>
      </c>
      <c r="AE17" s="25">
        <f>IF(OR('Men''s Epée'!$A$3=1,U17&gt;0),ABS(U17),0)</f>
        <v>0</v>
      </c>
      <c r="AG17" s="12">
        <f>IF('Men''s Epée'!$W$3=TRUE,I17,0)</f>
        <v>295</v>
      </c>
      <c r="AH17" s="12">
        <f>IF('Men''s Epée'!$X$3=TRUE,K17,0)</f>
        <v>510</v>
      </c>
      <c r="AI17" s="12">
        <f>IF('Men''s Epée'!$Y$3=TRUE,M17,0)</f>
        <v>620</v>
      </c>
      <c r="AJ17" s="12">
        <f>IF('Men''s Epée'!$Z$3=TRUE,O17,0)</f>
        <v>0</v>
      </c>
      <c r="AK17" s="12">
        <f>IF('Men''s Epée'!$AA$3=TRUE,Q17,0)</f>
        <v>0</v>
      </c>
      <c r="AL17" s="26">
        <f t="shared" si="7"/>
        <v>0</v>
      </c>
      <c r="AM17" s="26">
        <f t="shared" si="7"/>
        <v>0</v>
      </c>
      <c r="AN17" s="26">
        <f t="shared" si="7"/>
        <v>0</v>
      </c>
      <c r="AO17" s="26">
        <f t="shared" si="7"/>
        <v>0</v>
      </c>
      <c r="AP17" s="12">
        <f t="shared" si="8"/>
        <v>1425</v>
      </c>
    </row>
    <row r="18" spans="1:42" ht="13.5">
      <c r="A18" s="16" t="str">
        <f t="shared" si="0"/>
        <v>15</v>
      </c>
      <c r="B18" s="16" t="str">
        <f t="shared" si="6"/>
        <v>^</v>
      </c>
      <c r="C18" s="17" t="s">
        <v>184</v>
      </c>
      <c r="D18" s="18">
        <v>78</v>
      </c>
      <c r="E18" s="19">
        <f>ROUND(F18+IF('Men''s Epée'!$A$3=1,G18,0)+LARGE($W18:$AE18,1)+LARGE($W18:$AE18,2)+LARGE($W18:$AE18,3),0)</f>
        <v>1314</v>
      </c>
      <c r="F18" s="20"/>
      <c r="G18" s="21"/>
      <c r="H18" s="21">
        <v>15</v>
      </c>
      <c r="I18" s="22">
        <f>IF(OR('Men''s Epée'!$A$3=1,'Men''s Epée'!$W$3=TRUE),IF(OR(H18&gt;=49,ISNUMBER(H18)=FALSE),0,VLOOKUP(H18,PointTable,I$3,TRUE)),0)</f>
        <v>500</v>
      </c>
      <c r="J18" s="21">
        <v>26</v>
      </c>
      <c r="K18" s="22">
        <f>IF(OR('Men''s Epée'!$A$3=1,'Men''s Epée'!$X$3=TRUE),IF(OR(J18&gt;=49,ISNUMBER(J18)=FALSE),0,VLOOKUP(J18,PointTable,K$3,TRUE)),0)</f>
        <v>310</v>
      </c>
      <c r="L18" s="21" t="s">
        <v>11</v>
      </c>
      <c r="M18" s="22">
        <f>IF(OR('Men''s Epée'!$A$3=1,'Men''s Epée'!$Y$3=TRUE),IF(OR(L18&gt;=49,ISNUMBER(L18)=FALSE),0,VLOOKUP(L18,PointTable,M$3,TRUE)),0)</f>
        <v>0</v>
      </c>
      <c r="N18" s="21" t="s">
        <v>11</v>
      </c>
      <c r="O18" s="22">
        <f>IF(OR('Men''s Epée'!$A$3=1,'Men''s Epée'!$Z$3=TRUE),IF(OR(N18&gt;=49,ISNUMBER(N18)=FALSE),0,VLOOKUP(N18,PointTable,O$3,TRUE)),0)</f>
        <v>0</v>
      </c>
      <c r="P18" s="21">
        <v>14</v>
      </c>
      <c r="Q18" s="22">
        <f>IF(OR('Men''s Epée'!$A$3=1,'Men''s Epée'!$AA$3=TRUE),IF(OR(P18&gt;=49,ISNUMBER(P18)=FALSE),0,VLOOKUP(P18,PointTable,Q$3,TRUE)),0)</f>
        <v>504</v>
      </c>
      <c r="R18" s="23"/>
      <c r="S18" s="23"/>
      <c r="T18" s="23"/>
      <c r="U18" s="24"/>
      <c r="W18" s="25">
        <f t="shared" si="1"/>
        <v>500</v>
      </c>
      <c r="X18" s="25">
        <f t="shared" si="2"/>
        <v>310</v>
      </c>
      <c r="Y18" s="25">
        <f t="shared" si="3"/>
        <v>0</v>
      </c>
      <c r="Z18" s="25">
        <f t="shared" si="4"/>
        <v>0</v>
      </c>
      <c r="AA18" s="25">
        <f t="shared" si="5"/>
        <v>504</v>
      </c>
      <c r="AB18" s="25">
        <f>IF(OR('Men''s Epée'!$A$3=1,R18&gt;0),ABS(R18),0)</f>
        <v>0</v>
      </c>
      <c r="AC18" s="25">
        <f>IF(OR('Men''s Epée'!$A$3=1,S18&gt;0),ABS(S18),0)</f>
        <v>0</v>
      </c>
      <c r="AD18" s="25">
        <f>IF(OR('Men''s Epée'!$A$3=1,T18&gt;0),ABS(T18),0)</f>
        <v>0</v>
      </c>
      <c r="AE18" s="25">
        <f>IF(OR('Men''s Epée'!$A$3=1,U18&gt;0),ABS(U18),0)</f>
        <v>0</v>
      </c>
      <c r="AG18" s="12">
        <f>IF('Men''s Epée'!$W$3=TRUE,I18,0)</f>
        <v>500</v>
      </c>
      <c r="AH18" s="12">
        <f>IF('Men''s Epée'!$X$3=TRUE,K18,0)</f>
        <v>310</v>
      </c>
      <c r="AI18" s="12">
        <f>IF('Men''s Epée'!$Y$3=TRUE,M18,0)</f>
        <v>0</v>
      </c>
      <c r="AJ18" s="12">
        <f>IF('Men''s Epée'!$Z$3=TRUE,O18,0)</f>
        <v>0</v>
      </c>
      <c r="AK18" s="12">
        <f>IF('Men''s Epée'!$AA$3=TRUE,Q18,0)</f>
        <v>504</v>
      </c>
      <c r="AL18" s="26">
        <f t="shared" si="7"/>
        <v>0</v>
      </c>
      <c r="AM18" s="26">
        <f t="shared" si="7"/>
        <v>0</v>
      </c>
      <c r="AN18" s="26">
        <f t="shared" si="7"/>
        <v>0</v>
      </c>
      <c r="AO18" s="26">
        <f t="shared" si="7"/>
        <v>0</v>
      </c>
      <c r="AP18" s="12">
        <f t="shared" si="8"/>
        <v>1314</v>
      </c>
    </row>
    <row r="19" spans="1:42" ht="13.5">
      <c r="A19" s="16" t="str">
        <f t="shared" si="0"/>
        <v>16</v>
      </c>
      <c r="B19" s="16">
        <f t="shared" si="6"/>
      </c>
      <c r="C19" s="17" t="s">
        <v>178</v>
      </c>
      <c r="D19" s="18">
        <v>69</v>
      </c>
      <c r="E19" s="19">
        <f>ROUND(F19+IF('Men''s Epée'!$A$3=1,G19,0)+LARGE($W19:$AE19,1)+LARGE($W19:$AE19,2)+LARGE($W19:$AE19,3),0)</f>
        <v>1243</v>
      </c>
      <c r="F19" s="20"/>
      <c r="G19" s="21"/>
      <c r="H19" s="21" t="s">
        <v>11</v>
      </c>
      <c r="I19" s="22">
        <f>IF(OR('Men''s Epée'!$A$3=1,'Men''s Epée'!$W$3=TRUE),IF(OR(H19&gt;=49,ISNUMBER(H19)=FALSE),0,VLOOKUP(H19,PointTable,I$3,TRUE)),0)</f>
        <v>0</v>
      </c>
      <c r="J19" s="21">
        <v>20</v>
      </c>
      <c r="K19" s="22">
        <f>IF(OR('Men''s Epée'!$A$3=1,'Men''s Epée'!$X$3=TRUE),IF(OR(J19&gt;=49,ISNUMBER(J19)=FALSE),0,VLOOKUP(J19,PointTable,K$3,TRUE)),0)</f>
        <v>400</v>
      </c>
      <c r="L19" s="21">
        <v>15</v>
      </c>
      <c r="M19" s="22">
        <f>IF(OR('Men''s Epée'!$A$3=1,'Men''s Epée'!$Y$3=TRUE),IF(OR(L19&gt;=49,ISNUMBER(L19)=FALSE),0,VLOOKUP(L19,PointTable,M$3,TRUE)),0)</f>
        <v>495</v>
      </c>
      <c r="N19" s="21">
        <v>19</v>
      </c>
      <c r="O19" s="22">
        <f>IF(OR('Men''s Epée'!$A$3=1,'Men''s Epée'!$Z$3=TRUE),IF(OR(N19&gt;=49,ISNUMBER(N19)=FALSE),0,VLOOKUP(N19,PointTable,O$3,TRUE)),0)</f>
        <v>340</v>
      </c>
      <c r="P19" s="21">
        <v>18</v>
      </c>
      <c r="Q19" s="22">
        <f>IF(OR('Men''s Epée'!$A$3=1,'Men''s Epée'!$AA$3=TRUE),IF(OR(P19&gt;=49,ISNUMBER(P19)=FALSE),0,VLOOKUP(P19,PointTable,Q$3,TRUE)),0)</f>
        <v>348</v>
      </c>
      <c r="R19" s="23"/>
      <c r="S19" s="23"/>
      <c r="T19" s="23"/>
      <c r="U19" s="24"/>
      <c r="W19" s="25">
        <f t="shared" si="1"/>
        <v>0</v>
      </c>
      <c r="X19" s="25">
        <f t="shared" si="2"/>
        <v>400</v>
      </c>
      <c r="Y19" s="25">
        <f t="shared" si="3"/>
        <v>495</v>
      </c>
      <c r="Z19" s="25">
        <f t="shared" si="4"/>
        <v>340</v>
      </c>
      <c r="AA19" s="25">
        <f t="shared" si="5"/>
        <v>348</v>
      </c>
      <c r="AB19" s="25">
        <f>IF(OR('Men''s Epée'!$A$3=1,R19&gt;0),ABS(R19),0)</f>
        <v>0</v>
      </c>
      <c r="AC19" s="25">
        <f>IF(OR('Men''s Epée'!$A$3=1,S19&gt;0),ABS(S19),0)</f>
        <v>0</v>
      </c>
      <c r="AD19" s="25">
        <f>IF(OR('Men''s Epée'!$A$3=1,T19&gt;0),ABS(T19),0)</f>
        <v>0</v>
      </c>
      <c r="AE19" s="25">
        <f>IF(OR('Men''s Epée'!$A$3=1,U19&gt;0),ABS(U19),0)</f>
        <v>0</v>
      </c>
      <c r="AG19" s="12">
        <f>IF('Men''s Epée'!$W$3=TRUE,I19,0)</f>
        <v>0</v>
      </c>
      <c r="AH19" s="12">
        <f>IF('Men''s Epée'!$X$3=TRUE,K19,0)</f>
        <v>400</v>
      </c>
      <c r="AI19" s="12">
        <f>IF('Men''s Epée'!$Y$3=TRUE,M19,0)</f>
        <v>495</v>
      </c>
      <c r="AJ19" s="12">
        <f>IF('Men''s Epée'!$Z$3=TRUE,O19,0)</f>
        <v>340</v>
      </c>
      <c r="AK19" s="12">
        <f>IF('Men''s Epée'!$AA$3=TRUE,Q19,0)</f>
        <v>348</v>
      </c>
      <c r="AL19" s="26">
        <f t="shared" si="7"/>
        <v>0</v>
      </c>
      <c r="AM19" s="26">
        <f t="shared" si="7"/>
        <v>0</v>
      </c>
      <c r="AN19" s="26">
        <f t="shared" si="7"/>
        <v>0</v>
      </c>
      <c r="AO19" s="26">
        <f t="shared" si="7"/>
        <v>0</v>
      </c>
      <c r="AP19" s="12">
        <f t="shared" si="8"/>
        <v>1243</v>
      </c>
    </row>
    <row r="20" spans="1:42" ht="13.5">
      <c r="A20" s="16" t="str">
        <f t="shared" si="0"/>
        <v>17</v>
      </c>
      <c r="B20" s="16" t="str">
        <f t="shared" si="6"/>
        <v>#</v>
      </c>
      <c r="C20" s="27" t="s">
        <v>188</v>
      </c>
      <c r="D20" s="18">
        <v>82</v>
      </c>
      <c r="E20" s="19">
        <f>ROUND(F20+IF('Men''s Epée'!$A$3=1,G20,0)+LARGE($W20:$AE20,1)+LARGE($W20:$AE20,2)+LARGE($W20:$AE20,3),0)</f>
        <v>1185</v>
      </c>
      <c r="F20" s="20"/>
      <c r="G20" s="21"/>
      <c r="H20" s="21">
        <v>23</v>
      </c>
      <c r="I20" s="22">
        <f>IF(OR('Men''s Epée'!$A$3=1,'Men''s Epée'!$W$3=TRUE),IF(OR(H20&gt;=49,ISNUMBER(H20)=FALSE),0,VLOOKUP(H20,PointTable,I$3,TRUE)),0)</f>
        <v>385</v>
      </c>
      <c r="J20" s="21">
        <v>12</v>
      </c>
      <c r="K20" s="22">
        <f>IF(OR('Men''s Epée'!$A$3=1,'Men''s Epée'!$X$3=TRUE),IF(OR(J20&gt;=49,ISNUMBER(J20)=FALSE),0,VLOOKUP(J20,PointTable,K$3,TRUE)),0)</f>
        <v>575</v>
      </c>
      <c r="L20" s="21">
        <v>43</v>
      </c>
      <c r="M20" s="22">
        <f>IF(OR('Men''s Epée'!$A$3=1,'Men''s Epée'!$Y$3=TRUE),IF(OR(L20&gt;=49,ISNUMBER(L20)=FALSE),0,VLOOKUP(L20,PointTable,M$3,TRUE)),0)</f>
        <v>225</v>
      </c>
      <c r="N20" s="21" t="s">
        <v>11</v>
      </c>
      <c r="O20" s="22">
        <f>IF(OR('Men''s Epée'!$A$3=1,'Men''s Epée'!$Z$3=TRUE),IF(OR(N20&gt;=49,ISNUMBER(N20)=FALSE),0,VLOOKUP(N20,PointTable,O$3,TRUE)),0)</f>
        <v>0</v>
      </c>
      <c r="P20" s="21" t="s">
        <v>11</v>
      </c>
      <c r="Q20" s="22">
        <f>IF(OR('Men''s Epée'!$A$3=1,'Men''s Epée'!$AA$3=TRUE),IF(OR(P20&gt;=49,ISNUMBER(P20)=FALSE),0,VLOOKUP(P20,PointTable,Q$3,TRUE)),0)</f>
        <v>0</v>
      </c>
      <c r="R20" s="23"/>
      <c r="S20" s="23"/>
      <c r="T20" s="23"/>
      <c r="U20" s="24"/>
      <c r="W20" s="25">
        <f t="shared" si="1"/>
        <v>385</v>
      </c>
      <c r="X20" s="25">
        <f t="shared" si="2"/>
        <v>575</v>
      </c>
      <c r="Y20" s="25">
        <f t="shared" si="3"/>
        <v>225</v>
      </c>
      <c r="Z20" s="25">
        <f t="shared" si="4"/>
        <v>0</v>
      </c>
      <c r="AA20" s="25">
        <f t="shared" si="5"/>
        <v>0</v>
      </c>
      <c r="AB20" s="25">
        <f>IF(OR('Men''s Epée'!$A$3=1,R20&gt;0),ABS(R20),0)</f>
        <v>0</v>
      </c>
      <c r="AC20" s="25">
        <f>IF(OR('Men''s Epée'!$A$3=1,S20&gt;0),ABS(S20),0)</f>
        <v>0</v>
      </c>
      <c r="AD20" s="25">
        <f>IF(OR('Men''s Epée'!$A$3=1,T20&gt;0),ABS(T20),0)</f>
        <v>0</v>
      </c>
      <c r="AE20" s="25">
        <f>IF(OR('Men''s Epée'!$A$3=1,U20&gt;0),ABS(U20),0)</f>
        <v>0</v>
      </c>
      <c r="AG20" s="12">
        <f>IF('Men''s Epée'!$W$3=TRUE,I20,0)</f>
        <v>385</v>
      </c>
      <c r="AH20" s="12">
        <f>IF('Men''s Epée'!$X$3=TRUE,K20,0)</f>
        <v>575</v>
      </c>
      <c r="AI20" s="12">
        <f>IF('Men''s Epée'!$Y$3=TRUE,M20,0)</f>
        <v>225</v>
      </c>
      <c r="AJ20" s="12">
        <f>IF('Men''s Epée'!$Z$3=TRUE,O20,0)</f>
        <v>0</v>
      </c>
      <c r="AK20" s="12">
        <f>IF('Men''s Epée'!$AA$3=TRUE,Q20,0)</f>
        <v>0</v>
      </c>
      <c r="AL20" s="26">
        <f t="shared" si="7"/>
        <v>0</v>
      </c>
      <c r="AM20" s="26">
        <f t="shared" si="7"/>
        <v>0</v>
      </c>
      <c r="AN20" s="26">
        <f t="shared" si="7"/>
        <v>0</v>
      </c>
      <c r="AO20" s="26">
        <f t="shared" si="7"/>
        <v>0</v>
      </c>
      <c r="AP20" s="12">
        <f t="shared" si="8"/>
        <v>1185</v>
      </c>
    </row>
    <row r="21" spans="1:42" ht="13.5">
      <c r="A21" s="16" t="str">
        <f t="shared" si="0"/>
        <v>18</v>
      </c>
      <c r="B21" s="16" t="str">
        <f t="shared" si="6"/>
        <v>^</v>
      </c>
      <c r="C21" s="17" t="s">
        <v>174</v>
      </c>
      <c r="D21" s="18">
        <v>73</v>
      </c>
      <c r="E21" s="19">
        <f>ROUND(F21+IF('Men''s Epée'!$A$3=1,G21,0)+LARGE($W21:$AE21,1)+LARGE($W21:$AE21,2)+LARGE($W21:$AE21,3),0)</f>
        <v>1165</v>
      </c>
      <c r="F21" s="20"/>
      <c r="G21" s="21"/>
      <c r="H21" s="21" t="s">
        <v>11</v>
      </c>
      <c r="I21" s="22">
        <f>IF(OR('Men''s Epée'!$A$3=1,'Men''s Epée'!$W$3=TRUE),IF(OR(H21&gt;=49,ISNUMBER(H21)=FALSE),0,VLOOKUP(H21,PointTable,I$3,TRUE)),0)</f>
        <v>0</v>
      </c>
      <c r="J21" s="21">
        <v>33</v>
      </c>
      <c r="K21" s="22">
        <f>IF(OR('Men''s Epée'!$A$3=1,'Men''s Epée'!$X$3=TRUE),IF(OR(J21&gt;=49,ISNUMBER(J21)=FALSE),0,VLOOKUP(J21,PointTable,K$3,TRUE)),0)</f>
        <v>275</v>
      </c>
      <c r="L21" s="21">
        <v>22</v>
      </c>
      <c r="M21" s="22">
        <f>IF(OR('Men''s Epée'!$A$3=1,'Men''s Epée'!$Y$3=TRUE),IF(OR(L21&gt;=49,ISNUMBER(L21)=FALSE),0,VLOOKUP(L21,PointTable,M$3,TRUE)),0)</f>
        <v>390</v>
      </c>
      <c r="N21" s="21" t="s">
        <v>11</v>
      </c>
      <c r="O21" s="22">
        <f>IF(OR('Men''s Epée'!$A$3=1,'Men''s Epée'!$Z$3=TRUE),IF(OR(N21&gt;=49,ISNUMBER(N21)=FALSE),0,VLOOKUP(N21,PointTable,O$3,TRUE)),0)</f>
        <v>0</v>
      </c>
      <c r="P21" s="21">
        <v>16</v>
      </c>
      <c r="Q21" s="22">
        <f>IF(OR('Men''s Epée'!$A$3=1,'Men''s Epée'!$AA$3=TRUE),IF(OR(P21&gt;=49,ISNUMBER(P21)=FALSE),0,VLOOKUP(P21,PointTable,Q$3,TRUE)),0)</f>
        <v>500</v>
      </c>
      <c r="R21" s="23"/>
      <c r="S21" s="23"/>
      <c r="T21" s="23"/>
      <c r="U21" s="24"/>
      <c r="W21" s="25">
        <f t="shared" si="1"/>
        <v>0</v>
      </c>
      <c r="X21" s="25">
        <f t="shared" si="2"/>
        <v>275</v>
      </c>
      <c r="Y21" s="25">
        <f t="shared" si="3"/>
        <v>390</v>
      </c>
      <c r="Z21" s="25">
        <f t="shared" si="4"/>
        <v>0</v>
      </c>
      <c r="AA21" s="25">
        <f t="shared" si="5"/>
        <v>500</v>
      </c>
      <c r="AB21" s="25">
        <f>IF(OR('Men''s Epée'!$A$3=1,R21&gt;0),ABS(R21),0)</f>
        <v>0</v>
      </c>
      <c r="AC21" s="25">
        <f>IF(OR('Men''s Epée'!$A$3=1,S21&gt;0),ABS(S21),0)</f>
        <v>0</v>
      </c>
      <c r="AD21" s="25">
        <f>IF(OR('Men''s Epée'!$A$3=1,T21&gt;0),ABS(T21),0)</f>
        <v>0</v>
      </c>
      <c r="AE21" s="25">
        <f>IF(OR('Men''s Epée'!$A$3=1,U21&gt;0),ABS(U21),0)</f>
        <v>0</v>
      </c>
      <c r="AG21" s="12">
        <f>IF('Men''s Epée'!$W$3=TRUE,I21,0)</f>
        <v>0</v>
      </c>
      <c r="AH21" s="12">
        <f>IF('Men''s Epée'!$X$3=TRUE,K21,0)</f>
        <v>275</v>
      </c>
      <c r="AI21" s="12">
        <f>IF('Men''s Epée'!$Y$3=TRUE,M21,0)</f>
        <v>390</v>
      </c>
      <c r="AJ21" s="12">
        <f>IF('Men''s Epée'!$Z$3=TRUE,O21,0)</f>
        <v>0</v>
      </c>
      <c r="AK21" s="12">
        <f>IF('Men''s Epée'!$AA$3=TRUE,Q21,0)</f>
        <v>500</v>
      </c>
      <c r="AL21" s="26">
        <f t="shared" si="7"/>
        <v>0</v>
      </c>
      <c r="AM21" s="26">
        <f t="shared" si="7"/>
        <v>0</v>
      </c>
      <c r="AN21" s="26">
        <f t="shared" si="7"/>
        <v>0</v>
      </c>
      <c r="AO21" s="26">
        <f t="shared" si="7"/>
        <v>0</v>
      </c>
      <c r="AP21" s="12">
        <f t="shared" si="8"/>
        <v>1165</v>
      </c>
    </row>
    <row r="22" spans="1:42" ht="13.5">
      <c r="A22" s="16" t="str">
        <f t="shared" si="0"/>
        <v>19</v>
      </c>
      <c r="B22" s="16" t="str">
        <f t="shared" si="6"/>
        <v># ^</v>
      </c>
      <c r="C22" s="17" t="s">
        <v>175</v>
      </c>
      <c r="D22" s="18">
        <v>81</v>
      </c>
      <c r="E22" s="19">
        <f>ROUND(F22+IF('Men''s Epée'!$A$3=1,G22,0)+LARGE($W22:$AE22,1)+LARGE($W22:$AE22,2)+LARGE($W22:$AE22,3),0)</f>
        <v>1160</v>
      </c>
      <c r="F22" s="20"/>
      <c r="G22" s="21"/>
      <c r="H22" s="21">
        <v>10</v>
      </c>
      <c r="I22" s="22">
        <f>IF(OR('Men''s Epée'!$A$3=1,'Men''s Epée'!$W$3=TRUE),IF(OR(H22&gt;=49,ISNUMBER(H22)=FALSE),0,VLOOKUP(H22,PointTable,I$3,TRUE)),0)</f>
        <v>600</v>
      </c>
      <c r="J22" s="21">
        <v>41.5</v>
      </c>
      <c r="K22" s="22">
        <f>IF(OR('Men''s Epée'!$A$3=1,'Men''s Epée'!$X$3=TRUE),IF(OR(J22&gt;=49,ISNUMBER(J22)=FALSE),0,VLOOKUP(J22,PointTable,K$3,TRUE)),0)</f>
        <v>232.5</v>
      </c>
      <c r="L22" s="21">
        <v>40</v>
      </c>
      <c r="M22" s="22">
        <f>IF(OR('Men''s Epée'!$A$3=1,'Men''s Epée'!$Y$3=TRUE),IF(OR(L22&gt;=49,ISNUMBER(L22)=FALSE),0,VLOOKUP(L22,PointTable,M$3,TRUE)),0)</f>
        <v>240</v>
      </c>
      <c r="N22" s="21">
        <v>23</v>
      </c>
      <c r="O22" s="22">
        <f>IF(OR('Men''s Epée'!$A$3=1,'Men''s Epée'!$Z$3=TRUE),IF(OR(N22&gt;=49,ISNUMBER(N22)=FALSE),0,VLOOKUP(N22,PointTable,O$3,TRUE)),0)</f>
        <v>320</v>
      </c>
      <c r="P22" s="21" t="s">
        <v>11</v>
      </c>
      <c r="Q22" s="22">
        <f>IF(OR('Men''s Epée'!$A$3=1,'Men''s Epée'!$AA$3=TRUE),IF(OR(P22&gt;=49,ISNUMBER(P22)=FALSE),0,VLOOKUP(P22,PointTable,Q$3,TRUE)),0)</f>
        <v>0</v>
      </c>
      <c r="R22" s="23"/>
      <c r="S22" s="23"/>
      <c r="T22" s="23"/>
      <c r="U22" s="24"/>
      <c r="W22" s="25">
        <f t="shared" si="1"/>
        <v>600</v>
      </c>
      <c r="X22" s="25">
        <f t="shared" si="2"/>
        <v>232.5</v>
      </c>
      <c r="Y22" s="25">
        <f t="shared" si="3"/>
        <v>240</v>
      </c>
      <c r="Z22" s="25">
        <f t="shared" si="4"/>
        <v>320</v>
      </c>
      <c r="AA22" s="25">
        <f t="shared" si="5"/>
        <v>0</v>
      </c>
      <c r="AB22" s="25">
        <f>IF(OR('Men''s Epée'!$A$3=1,R22&gt;0),ABS(R22),0)</f>
        <v>0</v>
      </c>
      <c r="AC22" s="25">
        <f>IF(OR('Men''s Epée'!$A$3=1,S22&gt;0),ABS(S22),0)</f>
        <v>0</v>
      </c>
      <c r="AD22" s="25">
        <f>IF(OR('Men''s Epée'!$A$3=1,T22&gt;0),ABS(T22),0)</f>
        <v>0</v>
      </c>
      <c r="AE22" s="25">
        <f>IF(OR('Men''s Epée'!$A$3=1,U22&gt;0),ABS(U22),0)</f>
        <v>0</v>
      </c>
      <c r="AG22" s="12">
        <f>IF('Men''s Epée'!$W$3=TRUE,I22,0)</f>
        <v>600</v>
      </c>
      <c r="AH22" s="12">
        <f>IF('Men''s Epée'!$X$3=TRUE,K22,0)</f>
        <v>232.5</v>
      </c>
      <c r="AI22" s="12">
        <f>IF('Men''s Epée'!$Y$3=TRUE,M22,0)</f>
        <v>240</v>
      </c>
      <c r="AJ22" s="12">
        <f>IF('Men''s Epée'!$Z$3=TRUE,O22,0)</f>
        <v>320</v>
      </c>
      <c r="AK22" s="12">
        <f>IF('Men''s Epée'!$AA$3=TRUE,Q22,0)</f>
        <v>0</v>
      </c>
      <c r="AL22" s="26">
        <f t="shared" si="7"/>
        <v>0</v>
      </c>
      <c r="AM22" s="26">
        <f t="shared" si="7"/>
        <v>0</v>
      </c>
      <c r="AN22" s="26">
        <f t="shared" si="7"/>
        <v>0</v>
      </c>
      <c r="AO22" s="26">
        <f t="shared" si="7"/>
        <v>0</v>
      </c>
      <c r="AP22" s="12">
        <f t="shared" si="8"/>
        <v>1160</v>
      </c>
    </row>
    <row r="23" spans="1:42" ht="13.5">
      <c r="A23" s="16" t="str">
        <f t="shared" si="0"/>
        <v>20</v>
      </c>
      <c r="B23" s="16">
        <f t="shared" si="6"/>
      </c>
      <c r="C23" s="17" t="s">
        <v>181</v>
      </c>
      <c r="D23" s="18">
        <v>69</v>
      </c>
      <c r="E23" s="19">
        <f>ROUND(F23+IF('Men''s Epée'!$A$3=1,G23,0)+LARGE($W23:$AE23,1)+LARGE($W23:$AE23,2)+LARGE($W23:$AE23,3),0)</f>
        <v>1149</v>
      </c>
      <c r="F23" s="20"/>
      <c r="G23" s="21"/>
      <c r="H23" s="21">
        <v>33</v>
      </c>
      <c r="I23" s="22">
        <f>IF(OR('Men''s Epée'!$A$3=1,'Men''s Epée'!$W$3=TRUE),IF(OR(H23&gt;=49,ISNUMBER(H23)=FALSE),0,VLOOKUP(H23,PointTable,I$3,TRUE)),0)</f>
        <v>275</v>
      </c>
      <c r="J23" s="21">
        <v>47</v>
      </c>
      <c r="K23" s="22">
        <f>IF(OR('Men''s Epée'!$A$3=1,'Men''s Epée'!$X$3=TRUE),IF(OR(J23&gt;=49,ISNUMBER(J23)=FALSE),0,VLOOKUP(J23,PointTable,K$3,TRUE)),0)</f>
        <v>205</v>
      </c>
      <c r="L23" s="21" t="s">
        <v>11</v>
      </c>
      <c r="M23" s="22">
        <f>IF(OR('Men''s Epée'!$A$3=1,'Men''s Epée'!$Y$3=TRUE),IF(OR(L23&gt;=49,ISNUMBER(L23)=FALSE),0,VLOOKUP(L23,PointTable,M$3,TRUE)),0)</f>
        <v>0</v>
      </c>
      <c r="N23" s="21">
        <v>18</v>
      </c>
      <c r="O23" s="22">
        <f>IF(OR('Men''s Epée'!$A$3=1,'Men''s Epée'!$Z$3=TRUE),IF(OR(N23&gt;=49,ISNUMBER(N23)=FALSE),0,VLOOKUP(N23,PointTable,O$3,TRUE)),0)</f>
        <v>345</v>
      </c>
      <c r="P23" s="21">
        <v>12</v>
      </c>
      <c r="Q23" s="22">
        <f>IF(OR('Men''s Epée'!$A$3=1,'Men''s Epée'!$AA$3=TRUE),IF(OR(P23&gt;=49,ISNUMBER(P23)=FALSE),0,VLOOKUP(P23,PointTable,Q$3,TRUE)),0)</f>
        <v>529</v>
      </c>
      <c r="R23" s="23"/>
      <c r="S23" s="23"/>
      <c r="T23" s="23"/>
      <c r="U23" s="24"/>
      <c r="W23" s="25">
        <f t="shared" si="1"/>
        <v>275</v>
      </c>
      <c r="X23" s="25">
        <f t="shared" si="2"/>
        <v>205</v>
      </c>
      <c r="Y23" s="25">
        <f t="shared" si="3"/>
        <v>0</v>
      </c>
      <c r="Z23" s="25">
        <f t="shared" si="4"/>
        <v>345</v>
      </c>
      <c r="AA23" s="25">
        <f t="shared" si="5"/>
        <v>529</v>
      </c>
      <c r="AB23" s="25">
        <f>IF(OR('Men''s Epée'!$A$3=1,R23&gt;0),ABS(R23),0)</f>
        <v>0</v>
      </c>
      <c r="AC23" s="25">
        <f>IF(OR('Men''s Epée'!$A$3=1,S23&gt;0),ABS(S23),0)</f>
        <v>0</v>
      </c>
      <c r="AD23" s="25">
        <f>IF(OR('Men''s Epée'!$A$3=1,T23&gt;0),ABS(T23),0)</f>
        <v>0</v>
      </c>
      <c r="AE23" s="25">
        <f>IF(OR('Men''s Epée'!$A$3=1,U23&gt;0),ABS(U23),0)</f>
        <v>0</v>
      </c>
      <c r="AG23" s="12">
        <f>IF('Men''s Epée'!$W$3=TRUE,I23,0)</f>
        <v>275</v>
      </c>
      <c r="AH23" s="12">
        <f>IF('Men''s Epée'!$X$3=TRUE,K23,0)</f>
        <v>205</v>
      </c>
      <c r="AI23" s="12">
        <f>IF('Men''s Epée'!$Y$3=TRUE,M23,0)</f>
        <v>0</v>
      </c>
      <c r="AJ23" s="12">
        <f>IF('Men''s Epée'!$Z$3=TRUE,O23,0)</f>
        <v>345</v>
      </c>
      <c r="AK23" s="12">
        <f>IF('Men''s Epée'!$AA$3=TRUE,Q23,0)</f>
        <v>529</v>
      </c>
      <c r="AL23" s="26">
        <f t="shared" si="7"/>
        <v>0</v>
      </c>
      <c r="AM23" s="26">
        <f t="shared" si="7"/>
        <v>0</v>
      </c>
      <c r="AN23" s="26">
        <f t="shared" si="7"/>
        <v>0</v>
      </c>
      <c r="AO23" s="26">
        <f t="shared" si="7"/>
        <v>0</v>
      </c>
      <c r="AP23" s="12">
        <f t="shared" si="8"/>
        <v>1149</v>
      </c>
    </row>
    <row r="24" spans="1:42" ht="13.5">
      <c r="A24" s="16" t="str">
        <f t="shared" si="0"/>
        <v>21</v>
      </c>
      <c r="B24" s="16">
        <f t="shared" si="6"/>
      </c>
      <c r="C24" s="17" t="s">
        <v>204</v>
      </c>
      <c r="D24" s="18">
        <v>63</v>
      </c>
      <c r="E24" s="19">
        <f>ROUND(F24+IF('Men''s Epée'!$A$3=1,G24,0)+LARGE($W24:$AE24,1)+LARGE($W24:$AE24,2)+LARGE($W24:$AE24,3),0)</f>
        <v>1040</v>
      </c>
      <c r="F24" s="20"/>
      <c r="G24" s="21"/>
      <c r="H24" s="21">
        <v>36.5</v>
      </c>
      <c r="I24" s="22">
        <f>IF(OR('Men''s Epée'!$A$3=1,'Men''s Epée'!$W$3=TRUE),IF(OR(H24&gt;=49,ISNUMBER(H24)=FALSE),0,VLOOKUP(H24,PointTable,I$3,TRUE)),0)</f>
        <v>257.5</v>
      </c>
      <c r="J24" s="21">
        <v>38.5</v>
      </c>
      <c r="K24" s="22">
        <f>IF(OR('Men''s Epée'!$A$3=1,'Men''s Epée'!$X$3=TRUE),IF(OR(J24&gt;=49,ISNUMBER(J24)=FALSE),0,VLOOKUP(J24,PointTable,K$3,TRUE)),0)</f>
        <v>247.5</v>
      </c>
      <c r="L24" s="21" t="s">
        <v>11</v>
      </c>
      <c r="M24" s="22">
        <f>IF(OR('Men''s Epée'!$A$3=1,'Men''s Epée'!$Y$3=TRUE),IF(OR(L24&gt;=49,ISNUMBER(L24)=FALSE),0,VLOOKUP(L24,PointTable,M$3,TRUE)),0)</f>
        <v>0</v>
      </c>
      <c r="N24" s="21" t="s">
        <v>11</v>
      </c>
      <c r="O24" s="22">
        <f>IF(OR('Men''s Epée'!$A$3=1,'Men''s Epée'!$Z$3=TRUE),IF(OR(N24&gt;=49,ISNUMBER(N24)=FALSE),0,VLOOKUP(N24,PointTable,O$3,TRUE)),0)</f>
        <v>0</v>
      </c>
      <c r="P24" s="21">
        <v>9</v>
      </c>
      <c r="Q24" s="22">
        <f>IF(OR('Men''s Epée'!$A$3=1,'Men''s Epée'!$AA$3=TRUE),IF(OR(P24&gt;=49,ISNUMBER(P24)=FALSE),0,VLOOKUP(P24,PointTable,Q$3,TRUE)),0)</f>
        <v>535</v>
      </c>
      <c r="R24" s="23"/>
      <c r="S24" s="23"/>
      <c r="T24" s="23"/>
      <c r="U24" s="24"/>
      <c r="W24" s="25">
        <f t="shared" si="1"/>
        <v>257.5</v>
      </c>
      <c r="X24" s="25">
        <f t="shared" si="2"/>
        <v>247.5</v>
      </c>
      <c r="Y24" s="25">
        <f t="shared" si="3"/>
        <v>0</v>
      </c>
      <c r="Z24" s="25">
        <f t="shared" si="4"/>
        <v>0</v>
      </c>
      <c r="AA24" s="25">
        <f t="shared" si="5"/>
        <v>535</v>
      </c>
      <c r="AB24" s="25">
        <f>IF(OR('Men''s Epée'!$A$3=1,R24&gt;0),ABS(R24),0)</f>
        <v>0</v>
      </c>
      <c r="AC24" s="25">
        <f>IF(OR('Men''s Epée'!$A$3=1,S24&gt;0),ABS(S24),0)</f>
        <v>0</v>
      </c>
      <c r="AD24" s="25">
        <f>IF(OR('Men''s Epée'!$A$3=1,T24&gt;0),ABS(T24),0)</f>
        <v>0</v>
      </c>
      <c r="AE24" s="25">
        <f>IF(OR('Men''s Epée'!$A$3=1,U24&gt;0),ABS(U24),0)</f>
        <v>0</v>
      </c>
      <c r="AG24" s="12">
        <f>IF('Men''s Epée'!$W$3=TRUE,I24,0)</f>
        <v>257.5</v>
      </c>
      <c r="AH24" s="12">
        <f>IF('Men''s Epée'!$X$3=TRUE,K24,0)</f>
        <v>247.5</v>
      </c>
      <c r="AI24" s="12">
        <f>IF('Men''s Epée'!$Y$3=TRUE,M24,0)</f>
        <v>0</v>
      </c>
      <c r="AJ24" s="12">
        <f>IF('Men''s Epée'!$Z$3=TRUE,O24,0)</f>
        <v>0</v>
      </c>
      <c r="AK24" s="12">
        <f>IF('Men''s Epée'!$AA$3=TRUE,Q24,0)</f>
        <v>535</v>
      </c>
      <c r="AL24" s="26">
        <f t="shared" si="7"/>
        <v>0</v>
      </c>
      <c r="AM24" s="26">
        <f t="shared" si="7"/>
        <v>0</v>
      </c>
      <c r="AN24" s="26">
        <f t="shared" si="7"/>
        <v>0</v>
      </c>
      <c r="AO24" s="26">
        <f t="shared" si="7"/>
        <v>0</v>
      </c>
      <c r="AP24" s="12">
        <f t="shared" si="8"/>
        <v>1040</v>
      </c>
    </row>
    <row r="25" spans="1:42" ht="13.5">
      <c r="A25" s="16" t="str">
        <f t="shared" si="0"/>
        <v>22</v>
      </c>
      <c r="B25" s="16" t="str">
        <f t="shared" si="6"/>
        <v>^</v>
      </c>
      <c r="C25" s="17" t="s">
        <v>183</v>
      </c>
      <c r="D25" s="18">
        <v>79</v>
      </c>
      <c r="E25" s="19">
        <f>ROUND(F25+IF('Men''s Epée'!$A$3=1,G25,0)+LARGE($W25:$AE25,1)+LARGE($W25:$AE25,2)+LARGE($W25:$AE25,3),0)</f>
        <v>1031</v>
      </c>
      <c r="F25" s="20"/>
      <c r="G25" s="21"/>
      <c r="H25" s="21">
        <v>21</v>
      </c>
      <c r="I25" s="22">
        <f>IF(OR('Men''s Epée'!$A$3=1,'Men''s Epée'!$W$3=TRUE),IF(OR(H25&gt;=49,ISNUMBER(H25)=FALSE),0,VLOOKUP(H25,PointTable,I$3,TRUE)),0)</f>
        <v>395</v>
      </c>
      <c r="J25" s="21" t="s">
        <v>11</v>
      </c>
      <c r="K25" s="22">
        <f>IF(OR('Men''s Epée'!$A$3=1,'Men''s Epée'!$X$3=TRUE),IF(OR(J25&gt;=49,ISNUMBER(J25)=FALSE),0,VLOOKUP(J25,PointTable,K$3,TRUE)),0)</f>
        <v>0</v>
      </c>
      <c r="L25" s="21">
        <v>34</v>
      </c>
      <c r="M25" s="22">
        <f>IF(OR('Men''s Epée'!$A$3=1,'Men''s Epée'!$Y$3=TRUE),IF(OR(L25&gt;=49,ISNUMBER(L25)=FALSE),0,VLOOKUP(L25,PointTable,M$3,TRUE)),0)</f>
        <v>270</v>
      </c>
      <c r="N25" s="21">
        <v>27</v>
      </c>
      <c r="O25" s="22">
        <f>IF(OR('Men''s Epée'!$A$3=1,'Men''s Epée'!$Z$3=TRUE),IF(OR(N25&gt;=49,ISNUMBER(N25)=FALSE),0,VLOOKUP(N25,PointTable,O$3,TRUE)),0)</f>
        <v>300</v>
      </c>
      <c r="P25" s="21">
        <v>24</v>
      </c>
      <c r="Q25" s="22">
        <f>IF(OR('Men''s Epée'!$A$3=1,'Men''s Epée'!$AA$3=TRUE),IF(OR(P25&gt;=49,ISNUMBER(P25)=FALSE),0,VLOOKUP(P25,PointTable,Q$3,TRUE)),0)</f>
        <v>336</v>
      </c>
      <c r="R25" s="23"/>
      <c r="S25" s="23"/>
      <c r="T25" s="23"/>
      <c r="U25" s="24"/>
      <c r="W25" s="25">
        <f t="shared" si="1"/>
        <v>395</v>
      </c>
      <c r="X25" s="25">
        <f t="shared" si="2"/>
        <v>0</v>
      </c>
      <c r="Y25" s="25">
        <f t="shared" si="3"/>
        <v>270</v>
      </c>
      <c r="Z25" s="25">
        <f t="shared" si="4"/>
        <v>300</v>
      </c>
      <c r="AA25" s="25">
        <f t="shared" si="5"/>
        <v>336</v>
      </c>
      <c r="AB25" s="25">
        <f>IF(OR('Men''s Epée'!$A$3=1,R25&gt;0),ABS(R25),0)</f>
        <v>0</v>
      </c>
      <c r="AC25" s="25">
        <f>IF(OR('Men''s Epée'!$A$3=1,S25&gt;0),ABS(S25),0)</f>
        <v>0</v>
      </c>
      <c r="AD25" s="25">
        <f>IF(OR('Men''s Epée'!$A$3=1,T25&gt;0),ABS(T25),0)</f>
        <v>0</v>
      </c>
      <c r="AE25" s="25">
        <f>IF(OR('Men''s Epée'!$A$3=1,U25&gt;0),ABS(U25),0)</f>
        <v>0</v>
      </c>
      <c r="AG25" s="12">
        <f>IF('Men''s Epée'!$W$3=TRUE,I25,0)</f>
        <v>395</v>
      </c>
      <c r="AH25" s="12">
        <f>IF('Men''s Epée'!$X$3=TRUE,K25,0)</f>
        <v>0</v>
      </c>
      <c r="AI25" s="12">
        <f>IF('Men''s Epée'!$Y$3=TRUE,M25,0)</f>
        <v>270</v>
      </c>
      <c r="AJ25" s="12">
        <f>IF('Men''s Epée'!$Z$3=TRUE,O25,0)</f>
        <v>300</v>
      </c>
      <c r="AK25" s="12">
        <f>IF('Men''s Epée'!$AA$3=TRUE,Q25,0)</f>
        <v>336</v>
      </c>
      <c r="AL25" s="26">
        <f t="shared" si="7"/>
        <v>0</v>
      </c>
      <c r="AM25" s="26">
        <f t="shared" si="7"/>
        <v>0</v>
      </c>
      <c r="AN25" s="26">
        <f t="shared" si="7"/>
        <v>0</v>
      </c>
      <c r="AO25" s="26">
        <f t="shared" si="7"/>
        <v>0</v>
      </c>
      <c r="AP25" s="12">
        <f t="shared" si="8"/>
        <v>1031</v>
      </c>
    </row>
    <row r="26" spans="1:42" ht="13.5">
      <c r="A26" s="16" t="str">
        <f t="shared" si="0"/>
        <v>23</v>
      </c>
      <c r="B26" s="16" t="str">
        <f t="shared" si="6"/>
        <v>^</v>
      </c>
      <c r="C26" s="17" t="s">
        <v>198</v>
      </c>
      <c r="D26" s="36">
        <v>71</v>
      </c>
      <c r="E26" s="19">
        <f>ROUND(F26+IF('Men''s Epée'!$A$3=1,G26,0)+LARGE($W26:$AE26,1)+LARGE($W26:$AE26,2)+LARGE($W26:$AE26,3),0)</f>
        <v>1029</v>
      </c>
      <c r="F26" s="20"/>
      <c r="G26" s="21"/>
      <c r="H26" s="21">
        <v>24</v>
      </c>
      <c r="I26" s="22">
        <f>IF(OR('Men''s Epée'!$A$3=1,'Men''s Epée'!$W$3=TRUE),IF(OR(H26&gt;=49,ISNUMBER(H26)=FALSE),0,VLOOKUP(H26,PointTable,I$3,TRUE)),0)</f>
        <v>380</v>
      </c>
      <c r="J26" s="21">
        <v>27</v>
      </c>
      <c r="K26" s="22">
        <f>IF(OR('Men''s Epée'!$A$3=1,'Men''s Epée'!$X$3=TRUE),IF(OR(J26&gt;=49,ISNUMBER(J26)=FALSE),0,VLOOKUP(J26,PointTable,K$3,TRUE)),0)</f>
        <v>305</v>
      </c>
      <c r="L26" s="21">
        <v>41</v>
      </c>
      <c r="M26" s="22">
        <f>IF(OR('Men''s Epée'!$A$3=1,'Men''s Epée'!$Y$3=TRUE),IF(OR(L26&gt;=49,ISNUMBER(L26)=FALSE),0,VLOOKUP(L26,PointTable,M$3,TRUE)),0)</f>
        <v>235</v>
      </c>
      <c r="N26" s="21" t="s">
        <v>11</v>
      </c>
      <c r="O26" s="22">
        <f>IF(OR('Men''s Epée'!$A$3=1,'Men''s Epée'!$Z$3=TRUE),IF(OR(N26&gt;=49,ISNUMBER(N26)=FALSE),0,VLOOKUP(N26,PointTable,O$3,TRUE)),0)</f>
        <v>0</v>
      </c>
      <c r="P26" s="21">
        <v>20</v>
      </c>
      <c r="Q26" s="22">
        <f>IF(OR('Men''s Epée'!$A$3=1,'Men''s Epée'!$AA$3=TRUE),IF(OR(P26&gt;=49,ISNUMBER(P26)=FALSE),0,VLOOKUP(P26,PointTable,Q$3,TRUE)),0)</f>
        <v>344</v>
      </c>
      <c r="R26" s="23"/>
      <c r="S26" s="23"/>
      <c r="T26" s="23"/>
      <c r="U26" s="24"/>
      <c r="W26" s="25">
        <f t="shared" si="1"/>
        <v>380</v>
      </c>
      <c r="X26" s="25">
        <f t="shared" si="2"/>
        <v>305</v>
      </c>
      <c r="Y26" s="25">
        <f t="shared" si="3"/>
        <v>235</v>
      </c>
      <c r="Z26" s="25">
        <f t="shared" si="4"/>
        <v>0</v>
      </c>
      <c r="AA26" s="25">
        <f t="shared" si="5"/>
        <v>344</v>
      </c>
      <c r="AB26" s="25">
        <f>IF(OR('Men''s Epée'!$A$3=1,R26&gt;0),ABS(R26),0)</f>
        <v>0</v>
      </c>
      <c r="AC26" s="25">
        <f>IF(OR('Men''s Epée'!$A$3=1,S26&gt;0),ABS(S26),0)</f>
        <v>0</v>
      </c>
      <c r="AD26" s="25">
        <f>IF(OR('Men''s Epée'!$A$3=1,T26&gt;0),ABS(T26),0)</f>
        <v>0</v>
      </c>
      <c r="AE26" s="25">
        <f>IF(OR('Men''s Epée'!$A$3=1,U26&gt;0),ABS(U26),0)</f>
        <v>0</v>
      </c>
      <c r="AG26" s="12">
        <f>IF('Men''s Epée'!$W$3=TRUE,I26,0)</f>
        <v>380</v>
      </c>
      <c r="AH26" s="12">
        <f>IF('Men''s Epée'!$X$3=TRUE,K26,0)</f>
        <v>305</v>
      </c>
      <c r="AI26" s="12">
        <f>IF('Men''s Epée'!$Y$3=TRUE,M26,0)</f>
        <v>235</v>
      </c>
      <c r="AJ26" s="12">
        <f>IF('Men''s Epée'!$Z$3=TRUE,O26,0)</f>
        <v>0</v>
      </c>
      <c r="AK26" s="12">
        <f>IF('Men''s Epée'!$AA$3=TRUE,Q26,0)</f>
        <v>344</v>
      </c>
      <c r="AL26" s="26">
        <f t="shared" si="7"/>
        <v>0</v>
      </c>
      <c r="AM26" s="26">
        <f t="shared" si="7"/>
        <v>0</v>
      </c>
      <c r="AN26" s="26">
        <f t="shared" si="7"/>
        <v>0</v>
      </c>
      <c r="AO26" s="26">
        <f t="shared" si="7"/>
        <v>0</v>
      </c>
      <c r="AP26" s="12">
        <f t="shared" si="8"/>
        <v>1029</v>
      </c>
    </row>
    <row r="27" spans="1:42" ht="13.5">
      <c r="A27" s="16" t="str">
        <f t="shared" si="0"/>
        <v>24</v>
      </c>
      <c r="B27" s="16">
        <f t="shared" si="6"/>
      </c>
      <c r="C27" s="17" t="s">
        <v>186</v>
      </c>
      <c r="D27" s="18">
        <v>70</v>
      </c>
      <c r="E27" s="19">
        <f>ROUND(F27+IF('Men''s Epée'!$A$3=1,G27,0)+LARGE($W27:$AE27,1)+LARGE($W27:$AE27,2)+LARGE($W27:$AE27,3),0)</f>
        <v>958</v>
      </c>
      <c r="F27" s="20"/>
      <c r="G27" s="21"/>
      <c r="H27" s="21">
        <v>47</v>
      </c>
      <c r="I27" s="22">
        <f>IF(OR('Men''s Epée'!$A$3=1,'Men''s Epée'!$W$3=TRUE),IF(OR(H27&gt;=49,ISNUMBER(H27)=FALSE),0,VLOOKUP(H27,PointTable,I$3,TRUE)),0)</f>
        <v>205</v>
      </c>
      <c r="J27" s="21" t="s">
        <v>11</v>
      </c>
      <c r="K27" s="22">
        <f>IF(OR('Men''s Epée'!$A$3=1,'Men''s Epée'!$X$3=TRUE),IF(OR(J27&gt;=49,ISNUMBER(J27)=FALSE),0,VLOOKUP(J27,PointTable,K$3,TRUE)),0)</f>
        <v>0</v>
      </c>
      <c r="L27" s="21">
        <v>31</v>
      </c>
      <c r="M27" s="22">
        <f>IF(OR('Men''s Epée'!$A$3=1,'Men''s Epée'!$Y$3=TRUE),IF(OR(L27&gt;=49,ISNUMBER(L27)=FALSE),0,VLOOKUP(L27,PointTable,M$3,TRUE)),0)</f>
        <v>285</v>
      </c>
      <c r="N27" s="21">
        <v>20</v>
      </c>
      <c r="O27" s="22">
        <f>IF(OR('Men''s Epée'!$A$3=1,'Men''s Epée'!$Z$3=TRUE),IF(OR(N27&gt;=49,ISNUMBER(N27)=FALSE),0,VLOOKUP(N27,PointTable,O$3,TRUE)),0)</f>
        <v>335</v>
      </c>
      <c r="P27" s="21">
        <v>23</v>
      </c>
      <c r="Q27" s="22">
        <f>IF(OR('Men''s Epée'!$A$3=1,'Men''s Epée'!$AA$3=TRUE),IF(OR(P27&gt;=49,ISNUMBER(P27)=FALSE),0,VLOOKUP(P27,PointTable,Q$3,TRUE)),0)</f>
        <v>338</v>
      </c>
      <c r="R27" s="23"/>
      <c r="S27" s="23"/>
      <c r="T27" s="23"/>
      <c r="U27" s="24"/>
      <c r="W27" s="25">
        <f t="shared" si="1"/>
        <v>205</v>
      </c>
      <c r="X27" s="25">
        <f t="shared" si="2"/>
        <v>0</v>
      </c>
      <c r="Y27" s="25">
        <f t="shared" si="3"/>
        <v>285</v>
      </c>
      <c r="Z27" s="25">
        <f t="shared" si="4"/>
        <v>335</v>
      </c>
      <c r="AA27" s="25">
        <f t="shared" si="5"/>
        <v>338</v>
      </c>
      <c r="AB27" s="25">
        <f>IF(OR('Men''s Epée'!$A$3=1,R27&gt;0),ABS(R27),0)</f>
        <v>0</v>
      </c>
      <c r="AC27" s="25">
        <f>IF(OR('Men''s Epée'!$A$3=1,S27&gt;0),ABS(S27),0)</f>
        <v>0</v>
      </c>
      <c r="AD27" s="25">
        <f>IF(OR('Men''s Epée'!$A$3=1,T27&gt;0),ABS(T27),0)</f>
        <v>0</v>
      </c>
      <c r="AE27" s="25">
        <f>IF(OR('Men''s Epée'!$A$3=1,U27&gt;0),ABS(U27),0)</f>
        <v>0</v>
      </c>
      <c r="AG27" s="12">
        <f>IF('Men''s Epée'!$W$3=TRUE,I27,0)</f>
        <v>205</v>
      </c>
      <c r="AH27" s="12">
        <f>IF('Men''s Epée'!$X$3=TRUE,K27,0)</f>
        <v>0</v>
      </c>
      <c r="AI27" s="12">
        <f>IF('Men''s Epée'!$Y$3=TRUE,M27,0)</f>
        <v>285</v>
      </c>
      <c r="AJ27" s="12">
        <f>IF('Men''s Epée'!$Z$3=TRUE,O27,0)</f>
        <v>335</v>
      </c>
      <c r="AK27" s="12">
        <f>IF('Men''s Epée'!$AA$3=TRUE,Q27,0)</f>
        <v>338</v>
      </c>
      <c r="AL27" s="26">
        <f t="shared" si="7"/>
        <v>0</v>
      </c>
      <c r="AM27" s="26">
        <f t="shared" si="7"/>
        <v>0</v>
      </c>
      <c r="AN27" s="26">
        <f t="shared" si="7"/>
        <v>0</v>
      </c>
      <c r="AO27" s="26">
        <f t="shared" si="7"/>
        <v>0</v>
      </c>
      <c r="AP27" s="12">
        <f t="shared" si="8"/>
        <v>958</v>
      </c>
    </row>
    <row r="28" spans="1:42" ht="13.5">
      <c r="A28" s="16" t="str">
        <f t="shared" si="0"/>
        <v>25</v>
      </c>
      <c r="B28" s="16" t="str">
        <f t="shared" si="6"/>
        <v>^</v>
      </c>
      <c r="C28" s="17" t="s">
        <v>205</v>
      </c>
      <c r="D28" s="18">
        <v>76</v>
      </c>
      <c r="E28" s="19">
        <f>ROUND(F28+IF('Men''s Epée'!$A$3=1,G28,0)+LARGE($W28:$AE28,1)+LARGE($W28:$AE28,2)+LARGE($W28:$AE28,3),0)</f>
        <v>953</v>
      </c>
      <c r="F28" s="20"/>
      <c r="G28" s="21"/>
      <c r="H28" s="21">
        <v>40</v>
      </c>
      <c r="I28" s="22">
        <f>IF(OR('Men''s Epée'!$A$3=1,'Men''s Epée'!$W$3=TRUE),IF(OR(H28&gt;=49,ISNUMBER(H28)=FALSE),0,VLOOKUP(H28,PointTable,I$3,TRUE)),0)</f>
        <v>240</v>
      </c>
      <c r="J28" s="21" t="s">
        <v>11</v>
      </c>
      <c r="K28" s="22">
        <f>IF(OR('Men''s Epée'!$A$3=1,'Men''s Epée'!$X$3=TRUE),IF(OR(J28&gt;=49,ISNUMBER(J28)=FALSE),0,VLOOKUP(J28,PointTable,K$3,TRUE)),0)</f>
        <v>0</v>
      </c>
      <c r="L28" s="21">
        <v>45.5</v>
      </c>
      <c r="M28" s="22">
        <f>IF(OR('Men''s Epée'!$A$3=1,'Men''s Epée'!$Y$3=TRUE),IF(OR(L28&gt;=49,ISNUMBER(L28)=FALSE),0,VLOOKUP(L28,PointTable,M$3,TRUE)),0)</f>
        <v>212.5</v>
      </c>
      <c r="N28" s="21">
        <v>16</v>
      </c>
      <c r="O28" s="22">
        <f>IF(OR('Men''s Epée'!$A$3=1,'Men''s Epée'!$Z$3=TRUE),IF(OR(N28&gt;=49,ISNUMBER(N28)=FALSE),0,VLOOKUP(N28,PointTable,O$3,TRUE)),0)</f>
        <v>500</v>
      </c>
      <c r="P28" s="21" t="s">
        <v>11</v>
      </c>
      <c r="Q28" s="22">
        <f>IF(OR('Men''s Epée'!$A$3=1,'Men''s Epée'!$AA$3=TRUE),IF(OR(P28&gt;=49,ISNUMBER(P28)=FALSE),0,VLOOKUP(P28,PointTable,Q$3,TRUE)),0)</f>
        <v>0</v>
      </c>
      <c r="R28" s="23"/>
      <c r="S28" s="23"/>
      <c r="T28" s="23"/>
      <c r="U28" s="24"/>
      <c r="W28" s="25">
        <f t="shared" si="1"/>
        <v>240</v>
      </c>
      <c r="X28" s="25">
        <f t="shared" si="2"/>
        <v>0</v>
      </c>
      <c r="Y28" s="25">
        <f t="shared" si="3"/>
        <v>212.5</v>
      </c>
      <c r="Z28" s="25">
        <f t="shared" si="4"/>
        <v>500</v>
      </c>
      <c r="AA28" s="25">
        <f t="shared" si="5"/>
        <v>0</v>
      </c>
      <c r="AB28" s="25">
        <f>IF(OR('Men''s Epée'!$A$3=1,R28&gt;0),ABS(R28),0)</f>
        <v>0</v>
      </c>
      <c r="AC28" s="25">
        <f>IF(OR('Men''s Epée'!$A$3=1,S28&gt;0),ABS(S28),0)</f>
        <v>0</v>
      </c>
      <c r="AD28" s="25">
        <f>IF(OR('Men''s Epée'!$A$3=1,T28&gt;0),ABS(T28),0)</f>
        <v>0</v>
      </c>
      <c r="AE28" s="25">
        <f>IF(OR('Men''s Epée'!$A$3=1,U28&gt;0),ABS(U28),0)</f>
        <v>0</v>
      </c>
      <c r="AG28" s="12">
        <f>IF('Men''s Epée'!$W$3=TRUE,I28,0)</f>
        <v>240</v>
      </c>
      <c r="AH28" s="12">
        <f>IF('Men''s Epée'!$X$3=TRUE,K28,0)</f>
        <v>0</v>
      </c>
      <c r="AI28" s="12">
        <f>IF('Men''s Epée'!$Y$3=TRUE,M28,0)</f>
        <v>212.5</v>
      </c>
      <c r="AJ28" s="12">
        <f>IF('Men''s Epée'!$Z$3=TRUE,O28,0)</f>
        <v>500</v>
      </c>
      <c r="AK28" s="12">
        <f>IF('Men''s Epée'!$AA$3=TRUE,Q28,0)</f>
        <v>0</v>
      </c>
      <c r="AL28" s="26">
        <f t="shared" si="7"/>
        <v>0</v>
      </c>
      <c r="AM28" s="26">
        <f t="shared" si="7"/>
        <v>0</v>
      </c>
      <c r="AN28" s="26">
        <f t="shared" si="7"/>
        <v>0</v>
      </c>
      <c r="AO28" s="26">
        <f t="shared" si="7"/>
        <v>0</v>
      </c>
      <c r="AP28" s="12">
        <f t="shared" si="8"/>
        <v>952.5</v>
      </c>
    </row>
    <row r="29" spans="1:42" ht="13.5">
      <c r="A29" s="16" t="str">
        <f t="shared" si="0"/>
        <v>26</v>
      </c>
      <c r="B29" s="16" t="str">
        <f t="shared" si="6"/>
        <v>^</v>
      </c>
      <c r="C29" s="17" t="s">
        <v>195</v>
      </c>
      <c r="D29" s="18">
        <v>79</v>
      </c>
      <c r="E29" s="19">
        <f>ROUND(F29+IF('Men''s Epée'!$A$3=1,G29,0)+LARGE($W29:$AE29,1)+LARGE($W29:$AE29,2)+LARGE($W29:$AE29,3),0)</f>
        <v>890</v>
      </c>
      <c r="F29" s="20"/>
      <c r="G29" s="21"/>
      <c r="H29" s="21">
        <v>18</v>
      </c>
      <c r="I29" s="22">
        <f>IF(OR('Men''s Epée'!$A$3=1,'Men''s Epée'!$W$3=TRUE),IF(OR(H29&gt;=49,ISNUMBER(H29)=FALSE),0,VLOOKUP(H29,PointTable,I$3,TRUE)),0)</f>
        <v>410</v>
      </c>
      <c r="J29" s="21">
        <v>16</v>
      </c>
      <c r="K29" s="22">
        <f>IF(OR('Men''s Epée'!$A$3=1,'Men''s Epée'!$X$3=TRUE),IF(OR(J29&gt;=49,ISNUMBER(J29)=FALSE),0,VLOOKUP(J29,PointTable,K$3,TRUE)),0)</f>
        <v>480</v>
      </c>
      <c r="L29" s="21" t="s">
        <v>11</v>
      </c>
      <c r="M29" s="22">
        <f>IF(OR('Men''s Epée'!$A$3=1,'Men''s Epée'!$Y$3=TRUE),IF(OR(L29&gt;=49,ISNUMBER(L29)=FALSE),0,VLOOKUP(L29,PointTable,M$3,TRUE)),0)</f>
        <v>0</v>
      </c>
      <c r="N29" s="21" t="s">
        <v>11</v>
      </c>
      <c r="O29" s="22">
        <f>IF(OR('Men''s Epée'!$A$3=1,'Men''s Epée'!$Z$3=TRUE),IF(OR(N29&gt;=49,ISNUMBER(N29)=FALSE),0,VLOOKUP(N29,PointTable,O$3,TRUE)),0)</f>
        <v>0</v>
      </c>
      <c r="P29" s="21" t="s">
        <v>11</v>
      </c>
      <c r="Q29" s="22">
        <f>IF(OR('Men''s Epée'!$A$3=1,'Men''s Epée'!$AA$3=TRUE),IF(OR(P29&gt;=49,ISNUMBER(P29)=FALSE),0,VLOOKUP(P29,PointTable,Q$3,TRUE)),0)</f>
        <v>0</v>
      </c>
      <c r="R29" s="23"/>
      <c r="S29" s="23"/>
      <c r="T29" s="23"/>
      <c r="U29" s="24"/>
      <c r="W29" s="25">
        <f t="shared" si="1"/>
        <v>410</v>
      </c>
      <c r="X29" s="25">
        <f t="shared" si="2"/>
        <v>480</v>
      </c>
      <c r="Y29" s="25">
        <f t="shared" si="3"/>
        <v>0</v>
      </c>
      <c r="Z29" s="25">
        <f t="shared" si="4"/>
        <v>0</v>
      </c>
      <c r="AA29" s="25">
        <f t="shared" si="5"/>
        <v>0</v>
      </c>
      <c r="AB29" s="25">
        <f>IF(OR('Men''s Epée'!$A$3=1,R29&gt;0),ABS(R29),0)</f>
        <v>0</v>
      </c>
      <c r="AC29" s="25">
        <f>IF(OR('Men''s Epée'!$A$3=1,S29&gt;0),ABS(S29),0)</f>
        <v>0</v>
      </c>
      <c r="AD29" s="25">
        <f>IF(OR('Men''s Epée'!$A$3=1,T29&gt;0),ABS(T29),0)</f>
        <v>0</v>
      </c>
      <c r="AE29" s="25">
        <f>IF(OR('Men''s Epée'!$A$3=1,U29&gt;0),ABS(U29),0)</f>
        <v>0</v>
      </c>
      <c r="AG29" s="12">
        <f>IF('Men''s Epée'!$W$3=TRUE,I29,0)</f>
        <v>410</v>
      </c>
      <c r="AH29" s="12">
        <f>IF('Men''s Epée'!$X$3=TRUE,K29,0)</f>
        <v>480</v>
      </c>
      <c r="AI29" s="12">
        <f>IF('Men''s Epée'!$Y$3=TRUE,M29,0)</f>
        <v>0</v>
      </c>
      <c r="AJ29" s="12">
        <f>IF('Men''s Epée'!$Z$3=TRUE,O29,0)</f>
        <v>0</v>
      </c>
      <c r="AK29" s="12">
        <f>IF('Men''s Epée'!$AA$3=TRUE,Q29,0)</f>
        <v>0</v>
      </c>
      <c r="AL29" s="26">
        <f t="shared" si="7"/>
        <v>0</v>
      </c>
      <c r="AM29" s="26">
        <f t="shared" si="7"/>
        <v>0</v>
      </c>
      <c r="AN29" s="26">
        <f t="shared" si="7"/>
        <v>0</v>
      </c>
      <c r="AO29" s="26">
        <f t="shared" si="7"/>
        <v>0</v>
      </c>
      <c r="AP29" s="12">
        <f t="shared" si="8"/>
        <v>890</v>
      </c>
    </row>
    <row r="30" spans="1:42" ht="13.5">
      <c r="A30" s="16" t="str">
        <f t="shared" si="0"/>
        <v>27</v>
      </c>
      <c r="B30" s="16" t="str">
        <f t="shared" si="6"/>
        <v>#</v>
      </c>
      <c r="C30" s="17" t="s">
        <v>350</v>
      </c>
      <c r="D30" s="18">
        <v>84</v>
      </c>
      <c r="E30" s="19">
        <f>ROUND(F30+IF('Men''s Epée'!$A$3=1,G30,0)+LARGE($W30:$AE30,1)+LARGE($W30:$AE30,2)+LARGE($W30:$AE30,3),0)</f>
        <v>878</v>
      </c>
      <c r="F30" s="20"/>
      <c r="G30" s="21"/>
      <c r="H30" s="21" t="s">
        <v>11</v>
      </c>
      <c r="I30" s="22">
        <f>IF(OR('Men''s Epée'!$A$3=1,'Men''s Epée'!$W$3=TRUE),IF(OR(H30&gt;=49,ISNUMBER(H30)=FALSE),0,VLOOKUP(H30,PointTable,I$3,TRUE)),0)</f>
        <v>0</v>
      </c>
      <c r="J30" s="21">
        <v>41.5</v>
      </c>
      <c r="K30" s="22">
        <f>IF(OR('Men''s Epée'!$A$3=1,'Men''s Epée'!$X$3=TRUE),IF(OR(J30&gt;=49,ISNUMBER(J30)=FALSE),0,VLOOKUP(J30,PointTable,K$3,TRUE)),0)</f>
        <v>232.5</v>
      </c>
      <c r="L30" s="21" t="s">
        <v>11</v>
      </c>
      <c r="M30" s="22">
        <f>IF(OR('Men''s Epée'!$A$3=1,'Men''s Epée'!$Y$3=TRUE),IF(OR(L30&gt;=49,ISNUMBER(L30)=FALSE),0,VLOOKUP(L30,PointTable,M$3,TRUE)),0)</f>
        <v>0</v>
      </c>
      <c r="N30" s="21">
        <v>28</v>
      </c>
      <c r="O30" s="22">
        <f>IF(OR('Men''s Epée'!$A$3=1,'Men''s Epée'!$Z$3=TRUE),IF(OR(N30&gt;=49,ISNUMBER(N30)=FALSE),0,VLOOKUP(N30,PointTable,O$3,TRUE)),0)</f>
        <v>295</v>
      </c>
      <c r="P30" s="21">
        <v>17</v>
      </c>
      <c r="Q30" s="22">
        <f>IF(OR('Men''s Epée'!$A$3=1,'Men''s Epée'!$AA$3=TRUE),IF(OR(P30&gt;=49,ISNUMBER(P30)=FALSE),0,VLOOKUP(P30,PointTable,Q$3,TRUE)),0)</f>
        <v>350</v>
      </c>
      <c r="R30" s="23"/>
      <c r="S30" s="23"/>
      <c r="T30" s="23"/>
      <c r="U30" s="24"/>
      <c r="W30" s="25">
        <f t="shared" si="1"/>
        <v>0</v>
      </c>
      <c r="X30" s="25">
        <f t="shared" si="2"/>
        <v>232.5</v>
      </c>
      <c r="Y30" s="25">
        <f t="shared" si="3"/>
        <v>0</v>
      </c>
      <c r="Z30" s="25">
        <f t="shared" si="4"/>
        <v>295</v>
      </c>
      <c r="AA30" s="25">
        <f t="shared" si="5"/>
        <v>350</v>
      </c>
      <c r="AB30" s="25">
        <f>IF(OR('Men''s Epée'!$A$3=1,R30&gt;0),ABS(R30),0)</f>
        <v>0</v>
      </c>
      <c r="AC30" s="25">
        <f>IF(OR('Men''s Epée'!$A$3=1,S30&gt;0),ABS(S30),0)</f>
        <v>0</v>
      </c>
      <c r="AD30" s="25">
        <f>IF(OR('Men''s Epée'!$A$3=1,T30&gt;0),ABS(T30),0)</f>
        <v>0</v>
      </c>
      <c r="AE30" s="25">
        <f>IF(OR('Men''s Epée'!$A$3=1,U30&gt;0),ABS(U30),0)</f>
        <v>0</v>
      </c>
      <c r="AG30" s="12">
        <f>IF('Men''s Epée'!$W$3=TRUE,I30,0)</f>
        <v>0</v>
      </c>
      <c r="AH30" s="12">
        <f>IF('Men''s Epée'!$X$3=TRUE,K30,0)</f>
        <v>232.5</v>
      </c>
      <c r="AI30" s="12">
        <f>IF('Men''s Epée'!$Y$3=TRUE,M30,0)</f>
        <v>0</v>
      </c>
      <c r="AJ30" s="12">
        <f>IF('Men''s Epée'!$Z$3=TRUE,O30,0)</f>
        <v>295</v>
      </c>
      <c r="AK30" s="12">
        <f>IF('Men''s Epée'!$AA$3=TRUE,Q30,0)</f>
        <v>350</v>
      </c>
      <c r="AL30" s="26">
        <f t="shared" si="7"/>
        <v>0</v>
      </c>
      <c r="AM30" s="26">
        <f t="shared" si="7"/>
        <v>0</v>
      </c>
      <c r="AN30" s="26">
        <f t="shared" si="7"/>
        <v>0</v>
      </c>
      <c r="AO30" s="26">
        <f t="shared" si="7"/>
        <v>0</v>
      </c>
      <c r="AP30" s="12">
        <f t="shared" si="8"/>
        <v>877.5</v>
      </c>
    </row>
    <row r="31" spans="1:42" ht="13.5">
      <c r="A31" s="16" t="str">
        <f t="shared" si="0"/>
        <v>28</v>
      </c>
      <c r="B31" s="16">
        <f t="shared" si="6"/>
      </c>
      <c r="C31" s="17" t="s">
        <v>194</v>
      </c>
      <c r="D31" s="18">
        <v>59</v>
      </c>
      <c r="E31" s="19">
        <f>ROUND(F31+IF('Men''s Epée'!$A$3=1,G31,0)+LARGE($W31:$AE31,1)+LARGE($W31:$AE31,2)+LARGE($W31:$AE31,3),0)</f>
        <v>860</v>
      </c>
      <c r="F31" s="20"/>
      <c r="G31" s="21"/>
      <c r="H31" s="21">
        <v>17</v>
      </c>
      <c r="I31" s="22">
        <f>IF(OR('Men''s Epée'!$A$3=1,'Men''s Epée'!$W$3=TRUE),IF(OR(H31&gt;=49,ISNUMBER(H31)=FALSE),0,VLOOKUP(H31,PointTable,I$3,TRUE)),0)</f>
        <v>415</v>
      </c>
      <c r="J31" s="21">
        <v>43</v>
      </c>
      <c r="K31" s="22">
        <f>IF(OR('Men''s Epée'!$A$3=1,'Men''s Epée'!$X$3=TRUE),IF(OR(J31&gt;=49,ISNUMBER(J31)=FALSE),0,VLOOKUP(J31,PointTable,K$3,TRUE)),0)</f>
        <v>225</v>
      </c>
      <c r="L31" s="21">
        <v>44</v>
      </c>
      <c r="M31" s="22">
        <f>IF(OR('Men''s Epée'!$A$3=1,'Men''s Epée'!$Y$3=TRUE),IF(OR(L31&gt;=49,ISNUMBER(L31)=FALSE),0,VLOOKUP(L31,PointTable,M$3,TRUE)),0)</f>
        <v>220</v>
      </c>
      <c r="N31" s="21" t="s">
        <v>11</v>
      </c>
      <c r="O31" s="22">
        <f>IF(OR('Men''s Epée'!$A$3=1,'Men''s Epée'!$Z$3=TRUE),IF(OR(N31&gt;=49,ISNUMBER(N31)=FALSE),0,VLOOKUP(N31,PointTable,O$3,TRUE)),0)</f>
        <v>0</v>
      </c>
      <c r="P31" s="21" t="s">
        <v>11</v>
      </c>
      <c r="Q31" s="22">
        <f>IF(OR('Men''s Epée'!$A$3=1,'Men''s Epée'!$AA$3=TRUE),IF(OR(P31&gt;=49,ISNUMBER(P31)=FALSE),0,VLOOKUP(P31,PointTable,Q$3,TRUE)),0)</f>
        <v>0</v>
      </c>
      <c r="R31" s="23"/>
      <c r="S31" s="23"/>
      <c r="T31" s="23"/>
      <c r="U31" s="24"/>
      <c r="W31" s="25">
        <f t="shared" si="1"/>
        <v>415</v>
      </c>
      <c r="X31" s="25">
        <f t="shared" si="2"/>
        <v>225</v>
      </c>
      <c r="Y31" s="25">
        <f t="shared" si="3"/>
        <v>220</v>
      </c>
      <c r="Z31" s="25">
        <f t="shared" si="4"/>
        <v>0</v>
      </c>
      <c r="AA31" s="25">
        <f t="shared" si="5"/>
        <v>0</v>
      </c>
      <c r="AB31" s="25">
        <f>IF(OR('Men''s Epée'!$A$3=1,R31&gt;0),ABS(R31),0)</f>
        <v>0</v>
      </c>
      <c r="AC31" s="25">
        <f>IF(OR('Men''s Epée'!$A$3=1,S31&gt;0),ABS(S31),0)</f>
        <v>0</v>
      </c>
      <c r="AD31" s="25">
        <f>IF(OR('Men''s Epée'!$A$3=1,T31&gt;0),ABS(T31),0)</f>
        <v>0</v>
      </c>
      <c r="AE31" s="25">
        <f>IF(OR('Men''s Epée'!$A$3=1,U31&gt;0),ABS(U31),0)</f>
        <v>0</v>
      </c>
      <c r="AG31" s="12">
        <f>IF('Men''s Epée'!$W$3=TRUE,I31,0)</f>
        <v>415</v>
      </c>
      <c r="AH31" s="12">
        <f>IF('Men''s Epée'!$X$3=TRUE,K31,0)</f>
        <v>225</v>
      </c>
      <c r="AI31" s="12">
        <f>IF('Men''s Epée'!$Y$3=TRUE,M31,0)</f>
        <v>220</v>
      </c>
      <c r="AJ31" s="12">
        <f>IF('Men''s Epée'!$Z$3=TRUE,O31,0)</f>
        <v>0</v>
      </c>
      <c r="AK31" s="12">
        <f>IF('Men''s Epée'!$AA$3=TRUE,Q31,0)</f>
        <v>0</v>
      </c>
      <c r="AL31" s="26">
        <f t="shared" si="7"/>
        <v>0</v>
      </c>
      <c r="AM31" s="26">
        <f t="shared" si="7"/>
        <v>0</v>
      </c>
      <c r="AN31" s="26">
        <f t="shared" si="7"/>
        <v>0</v>
      </c>
      <c r="AO31" s="26">
        <f t="shared" si="7"/>
        <v>0</v>
      </c>
      <c r="AP31" s="12">
        <f t="shared" si="8"/>
        <v>860</v>
      </c>
    </row>
    <row r="32" spans="1:42" ht="13.5">
      <c r="A32" s="16" t="str">
        <f t="shared" si="0"/>
        <v>29</v>
      </c>
      <c r="B32" s="16" t="str">
        <f t="shared" si="6"/>
        <v># ^</v>
      </c>
      <c r="C32" s="17" t="s">
        <v>179</v>
      </c>
      <c r="D32" s="18">
        <v>81</v>
      </c>
      <c r="E32" s="19">
        <f>ROUND(F32+IF('Men''s Epée'!$A$3=1,G32,0)+LARGE($W32:$AE32,1)+LARGE($W32:$AE32,2)+LARGE($W32:$AE32,3),0)</f>
        <v>856</v>
      </c>
      <c r="F32" s="20"/>
      <c r="G32" s="21"/>
      <c r="H32" s="21">
        <v>26</v>
      </c>
      <c r="I32" s="22">
        <f>IF(OR('Men''s Epée'!$A$3=1,'Men''s Epée'!$W$3=TRUE),IF(OR(H32&gt;=49,ISNUMBER(H32)=FALSE),0,VLOOKUP(H32,PointTable,I$3,TRUE)),0)</f>
        <v>310</v>
      </c>
      <c r="J32" s="21" t="s">
        <v>11</v>
      </c>
      <c r="K32" s="22">
        <f>IF(OR('Men''s Epée'!$A$3=1,'Men''s Epée'!$X$3=TRUE),IF(OR(J32&gt;=49,ISNUMBER(J32)=FALSE),0,VLOOKUP(J32,PointTable,K$3,TRUE)),0)</f>
        <v>0</v>
      </c>
      <c r="L32" s="21">
        <v>48</v>
      </c>
      <c r="M32" s="22">
        <f>IF(OR('Men''s Epée'!$A$3=1,'Men''s Epée'!$Y$3=TRUE),IF(OR(L32&gt;=49,ISNUMBER(L32)=FALSE),0,VLOOKUP(L32,PointTable,M$3,TRUE)),0)</f>
        <v>200</v>
      </c>
      <c r="N32" s="21" t="s">
        <v>11</v>
      </c>
      <c r="O32" s="22">
        <f>IF(OR('Men''s Epée'!$A$3=1,'Men''s Epée'!$Z$3=TRUE),IF(OR(N32&gt;=49,ISNUMBER(N32)=FALSE),0,VLOOKUP(N32,PointTable,O$3,TRUE)),0)</f>
        <v>0</v>
      </c>
      <c r="P32" s="21">
        <v>19</v>
      </c>
      <c r="Q32" s="22">
        <f>IF(OR('Men''s Epée'!$A$3=1,'Men''s Epée'!$AA$3=TRUE),IF(OR(P32&gt;=49,ISNUMBER(P32)=FALSE),0,VLOOKUP(P32,PointTable,Q$3,TRUE)),0)</f>
        <v>346</v>
      </c>
      <c r="R32" s="23"/>
      <c r="S32" s="23"/>
      <c r="T32" s="23"/>
      <c r="U32" s="24"/>
      <c r="W32" s="25">
        <f t="shared" si="1"/>
        <v>310</v>
      </c>
      <c r="X32" s="25">
        <f t="shared" si="2"/>
        <v>0</v>
      </c>
      <c r="Y32" s="25">
        <f t="shared" si="3"/>
        <v>200</v>
      </c>
      <c r="Z32" s="25">
        <f t="shared" si="4"/>
        <v>0</v>
      </c>
      <c r="AA32" s="25">
        <f t="shared" si="5"/>
        <v>346</v>
      </c>
      <c r="AB32" s="25">
        <f>IF(OR('Men''s Epée'!$A$3=1,R32&gt;0),ABS(R32),0)</f>
        <v>0</v>
      </c>
      <c r="AC32" s="25">
        <f>IF(OR('Men''s Epée'!$A$3=1,S32&gt;0),ABS(S32),0)</f>
        <v>0</v>
      </c>
      <c r="AD32" s="25">
        <f>IF(OR('Men''s Epée'!$A$3=1,T32&gt;0),ABS(T32),0)</f>
        <v>0</v>
      </c>
      <c r="AE32" s="25">
        <f>IF(OR('Men''s Epée'!$A$3=1,U32&gt;0),ABS(U32),0)</f>
        <v>0</v>
      </c>
      <c r="AG32" s="12">
        <f>IF('Men''s Epée'!$W$3=TRUE,I32,0)</f>
        <v>310</v>
      </c>
      <c r="AH32" s="12">
        <f>IF('Men''s Epée'!$X$3=TRUE,K32,0)</f>
        <v>0</v>
      </c>
      <c r="AI32" s="12">
        <f>IF('Men''s Epée'!$Y$3=TRUE,M32,0)</f>
        <v>200</v>
      </c>
      <c r="AJ32" s="12">
        <f>IF('Men''s Epée'!$Z$3=TRUE,O32,0)</f>
        <v>0</v>
      </c>
      <c r="AK32" s="12">
        <f>IF('Men''s Epée'!$AA$3=TRUE,Q32,0)</f>
        <v>346</v>
      </c>
      <c r="AL32" s="26">
        <f t="shared" si="7"/>
        <v>0</v>
      </c>
      <c r="AM32" s="26">
        <f t="shared" si="7"/>
        <v>0</v>
      </c>
      <c r="AN32" s="26">
        <f t="shared" si="7"/>
        <v>0</v>
      </c>
      <c r="AO32" s="26">
        <f t="shared" si="7"/>
        <v>0</v>
      </c>
      <c r="AP32" s="12">
        <f t="shared" si="8"/>
        <v>856</v>
      </c>
    </row>
    <row r="33" spans="1:42" ht="13.5">
      <c r="A33" s="16" t="str">
        <f t="shared" si="0"/>
        <v>30</v>
      </c>
      <c r="B33" s="16">
        <f t="shared" si="6"/>
      </c>
      <c r="C33" s="17" t="s">
        <v>326</v>
      </c>
      <c r="D33" s="18">
        <v>49</v>
      </c>
      <c r="E33" s="19">
        <f>ROUND(F33+IF('Men''s Epée'!$A$3=1,G33,0)+LARGE($W33:$AE33,1)+LARGE($W33:$AE33,2)+LARGE($W33:$AE33,3),0)</f>
        <v>843</v>
      </c>
      <c r="F33" s="20"/>
      <c r="G33" s="21"/>
      <c r="H33" s="21" t="s">
        <v>11</v>
      </c>
      <c r="I33" s="22">
        <f>IF(OR('Men''s Epée'!$A$3=1,'Men''s Epée'!$W$3=TRUE),IF(OR(H33&gt;=49,ISNUMBER(H33)=FALSE),0,VLOOKUP(H33,PointTable,I$3,TRUE)),0)</f>
        <v>0</v>
      </c>
      <c r="J33" s="21">
        <v>32</v>
      </c>
      <c r="K33" s="22">
        <f>IF(OR('Men''s Epée'!$A$3=1,'Men''s Epée'!$X$3=TRUE),IF(OR(J33&gt;=49,ISNUMBER(J33)=FALSE),0,VLOOKUP(J33,PointTable,K$3,TRUE)),0)</f>
        <v>280</v>
      </c>
      <c r="L33" s="21">
        <v>39</v>
      </c>
      <c r="M33" s="22">
        <f>IF(OR('Men''s Epée'!$A$3=1,'Men''s Epée'!$Y$3=TRUE),IF(OR(L33&gt;=49,ISNUMBER(L33)=FALSE),0,VLOOKUP(L33,PointTable,M$3,TRUE)),0)</f>
        <v>245</v>
      </c>
      <c r="N33" s="21">
        <v>31</v>
      </c>
      <c r="O33" s="22">
        <f>IF(OR('Men''s Epée'!$A$3=1,'Men''s Epée'!$Z$3=TRUE),IF(OR(N33&gt;=49,ISNUMBER(N33)=FALSE),0,VLOOKUP(N33,PointTable,O$3,TRUE)),0)</f>
        <v>280</v>
      </c>
      <c r="P33" s="21">
        <v>28</v>
      </c>
      <c r="Q33" s="22">
        <f>IF(OR('Men''s Epée'!$A$3=1,'Men''s Epée'!$AA$3=TRUE),IF(OR(P33&gt;=49,ISNUMBER(P33)=FALSE),0,VLOOKUP(P33,PointTable,Q$3,TRUE)),0)</f>
        <v>283</v>
      </c>
      <c r="R33" s="23"/>
      <c r="S33" s="23"/>
      <c r="T33" s="23"/>
      <c r="U33" s="24"/>
      <c r="W33" s="25">
        <f t="shared" si="1"/>
        <v>0</v>
      </c>
      <c r="X33" s="25">
        <f t="shared" si="2"/>
        <v>280</v>
      </c>
      <c r="Y33" s="25">
        <f t="shared" si="3"/>
        <v>245</v>
      </c>
      <c r="Z33" s="25">
        <f t="shared" si="4"/>
        <v>280</v>
      </c>
      <c r="AA33" s="25">
        <f t="shared" si="5"/>
        <v>283</v>
      </c>
      <c r="AB33" s="25">
        <f>IF(OR('Men''s Epée'!$A$3=1,R33&gt;0),ABS(R33),0)</f>
        <v>0</v>
      </c>
      <c r="AC33" s="25">
        <f>IF(OR('Men''s Epée'!$A$3=1,S33&gt;0),ABS(S33),0)</f>
        <v>0</v>
      </c>
      <c r="AD33" s="25">
        <f>IF(OR('Men''s Epée'!$A$3=1,T33&gt;0),ABS(T33),0)</f>
        <v>0</v>
      </c>
      <c r="AE33" s="25">
        <f>IF(OR('Men''s Epée'!$A$3=1,U33&gt;0),ABS(U33),0)</f>
        <v>0</v>
      </c>
      <c r="AG33" s="12">
        <f>IF('Men''s Epée'!$W$3=TRUE,I33,0)</f>
        <v>0</v>
      </c>
      <c r="AH33" s="12">
        <f>IF('Men''s Epée'!$X$3=TRUE,K33,0)</f>
        <v>280</v>
      </c>
      <c r="AI33" s="12">
        <f>IF('Men''s Epée'!$Y$3=TRUE,M33,0)</f>
        <v>245</v>
      </c>
      <c r="AJ33" s="12">
        <f>IF('Men''s Epée'!$Z$3=TRUE,O33,0)</f>
        <v>280</v>
      </c>
      <c r="AK33" s="12">
        <f>IF('Men''s Epée'!$AA$3=TRUE,Q33,0)</f>
        <v>283</v>
      </c>
      <c r="AL33" s="26">
        <f t="shared" si="7"/>
        <v>0</v>
      </c>
      <c r="AM33" s="26">
        <f t="shared" si="7"/>
        <v>0</v>
      </c>
      <c r="AN33" s="26">
        <f t="shared" si="7"/>
        <v>0</v>
      </c>
      <c r="AO33" s="26">
        <f t="shared" si="7"/>
        <v>0</v>
      </c>
      <c r="AP33" s="12">
        <f t="shared" si="8"/>
        <v>843</v>
      </c>
    </row>
    <row r="34" spans="1:42" ht="13.5">
      <c r="A34" s="16" t="str">
        <f t="shared" si="0"/>
        <v>31</v>
      </c>
      <c r="B34" s="16" t="str">
        <f t="shared" si="6"/>
        <v># ^</v>
      </c>
      <c r="C34" s="17" t="s">
        <v>192</v>
      </c>
      <c r="D34" s="18">
        <v>80</v>
      </c>
      <c r="E34" s="19">
        <f>ROUND(F34+IF('Men''s Epée'!$A$3=1,G34,0)+LARGE($W34:$AE34,1)+LARGE($W34:$AE34,2)+LARGE($W34:$AE34,3),0)</f>
        <v>803</v>
      </c>
      <c r="F34" s="20"/>
      <c r="G34" s="21"/>
      <c r="H34" s="21" t="s">
        <v>11</v>
      </c>
      <c r="I34" s="22">
        <f>IF(OR('Men''s Epée'!$A$3=1,'Men''s Epée'!$W$3=TRUE),IF(OR(H34&gt;=49,ISNUMBER(H34)=FALSE),0,VLOOKUP(H34,PointTable,I$3,TRUE)),0)</f>
        <v>0</v>
      </c>
      <c r="J34" s="21">
        <v>34</v>
      </c>
      <c r="K34" s="22">
        <f>IF(OR('Men''s Epée'!$A$3=1,'Men''s Epée'!$X$3=TRUE),IF(OR(J34&gt;=49,ISNUMBER(J34)=FALSE),0,VLOOKUP(J34,PointTable,K$3,TRUE)),0)</f>
        <v>270</v>
      </c>
      <c r="L34" s="21" t="s">
        <v>11</v>
      </c>
      <c r="M34" s="22">
        <f>IF(OR('Men''s Epée'!$A$3=1,'Men''s Epée'!$Y$3=TRUE),IF(OR(L34&gt;=49,ISNUMBER(L34)=FALSE),0,VLOOKUP(L34,PointTable,M$3,TRUE)),0)</f>
        <v>0</v>
      </c>
      <c r="N34" s="21" t="s">
        <v>11</v>
      </c>
      <c r="O34" s="22">
        <f>IF(OR('Men''s Epée'!$A$3=1,'Men''s Epée'!$Z$3=TRUE),IF(OR(N34&gt;=49,ISNUMBER(N34)=FALSE),0,VLOOKUP(N34,PointTable,O$3,TRUE)),0)</f>
        <v>0</v>
      </c>
      <c r="P34" s="21">
        <v>10</v>
      </c>
      <c r="Q34" s="22">
        <f>IF(OR('Men''s Epée'!$A$3=1,'Men''s Epée'!$AA$3=TRUE),IF(OR(P34&gt;=49,ISNUMBER(P34)=FALSE),0,VLOOKUP(P34,PointTable,Q$3,TRUE)),0)</f>
        <v>533</v>
      </c>
      <c r="R34" s="23"/>
      <c r="S34" s="23"/>
      <c r="T34" s="23"/>
      <c r="U34" s="24"/>
      <c r="W34" s="25">
        <f t="shared" si="1"/>
        <v>0</v>
      </c>
      <c r="X34" s="25">
        <f t="shared" si="2"/>
        <v>270</v>
      </c>
      <c r="Y34" s="25">
        <f t="shared" si="3"/>
        <v>0</v>
      </c>
      <c r="Z34" s="25">
        <f t="shared" si="4"/>
        <v>0</v>
      </c>
      <c r="AA34" s="25">
        <f t="shared" si="5"/>
        <v>533</v>
      </c>
      <c r="AB34" s="25">
        <f>IF(OR('Men''s Epée'!$A$3=1,R34&gt;0),ABS(R34),0)</f>
        <v>0</v>
      </c>
      <c r="AC34" s="25">
        <f>IF(OR('Men''s Epée'!$A$3=1,S34&gt;0),ABS(S34),0)</f>
        <v>0</v>
      </c>
      <c r="AD34" s="25">
        <f>IF(OR('Men''s Epée'!$A$3=1,T34&gt;0),ABS(T34),0)</f>
        <v>0</v>
      </c>
      <c r="AE34" s="25">
        <f>IF(OR('Men''s Epée'!$A$3=1,U34&gt;0),ABS(U34),0)</f>
        <v>0</v>
      </c>
      <c r="AG34" s="12">
        <f>IF('Men''s Epée'!$W$3=TRUE,I34,0)</f>
        <v>0</v>
      </c>
      <c r="AH34" s="12">
        <f>IF('Men''s Epée'!$X$3=TRUE,K34,0)</f>
        <v>270</v>
      </c>
      <c r="AI34" s="12">
        <f>IF('Men''s Epée'!$Y$3=TRUE,M34,0)</f>
        <v>0</v>
      </c>
      <c r="AJ34" s="12">
        <f>IF('Men''s Epée'!$Z$3=TRUE,O34,0)</f>
        <v>0</v>
      </c>
      <c r="AK34" s="12">
        <f>IF('Men''s Epée'!$AA$3=TRUE,Q34,0)</f>
        <v>533</v>
      </c>
      <c r="AL34" s="26">
        <f t="shared" si="7"/>
        <v>0</v>
      </c>
      <c r="AM34" s="26">
        <f t="shared" si="7"/>
        <v>0</v>
      </c>
      <c r="AN34" s="26">
        <f t="shared" si="7"/>
        <v>0</v>
      </c>
      <c r="AO34" s="26">
        <f t="shared" si="7"/>
        <v>0</v>
      </c>
      <c r="AP34" s="12">
        <f t="shared" si="8"/>
        <v>803</v>
      </c>
    </row>
    <row r="35" spans="1:42" ht="13.5">
      <c r="A35" s="16" t="str">
        <f t="shared" si="0"/>
        <v>32</v>
      </c>
      <c r="B35" s="16">
        <f t="shared" si="6"/>
      </c>
      <c r="C35" s="39" t="s">
        <v>414</v>
      </c>
      <c r="D35" s="36">
        <v>70</v>
      </c>
      <c r="E35" s="19">
        <f>ROUND(F35+IF('Men''s Epée'!$A$3=1,G35,0)+LARGE($W35:$AE35,1)+LARGE($W35:$AE35,2)+LARGE($W35:$AE35,3),0)</f>
        <v>796</v>
      </c>
      <c r="F35" s="20"/>
      <c r="G35" s="21"/>
      <c r="H35" s="21" t="s">
        <v>11</v>
      </c>
      <c r="I35" s="22">
        <f>IF(OR('Men''s Epée'!$A$3=1,'Men''s Epée'!$W$3=TRUE),IF(OR(H35&gt;=49,ISNUMBER(H35)=FALSE),0,VLOOKUP(H35,PointTable,I$3,TRUE)),0)</f>
        <v>0</v>
      </c>
      <c r="J35" s="21" t="s">
        <v>11</v>
      </c>
      <c r="K35" s="22">
        <f>IF(OR('Men''s Epée'!$A$3=1,'Men''s Epée'!$X$3=TRUE),IF(OR(J35&gt;=49,ISNUMBER(J35)=FALSE),0,VLOOKUP(J35,PointTable,K$3,TRUE)),0)</f>
        <v>0</v>
      </c>
      <c r="L35" s="21" t="s">
        <v>11</v>
      </c>
      <c r="M35" s="22">
        <f>IF(OR('Men''s Epée'!$A$3=1,'Men''s Epée'!$Y$3=TRUE),IF(OR(L35&gt;=49,ISNUMBER(L35)=FALSE),0,VLOOKUP(L35,PointTable,M$3,TRUE)),0)</f>
        <v>0</v>
      </c>
      <c r="N35" s="21">
        <v>29</v>
      </c>
      <c r="O35" s="22">
        <f>IF(OR('Men''s Epée'!$A$3=1,'Men''s Epée'!$Z$3=TRUE),IF(OR(N35&gt;=49,ISNUMBER(N35)=FALSE),0,VLOOKUP(N35,PointTable,O$3,TRUE)),0)</f>
        <v>290</v>
      </c>
      <c r="P35" s="21">
        <v>13</v>
      </c>
      <c r="Q35" s="22">
        <f>IF(OR('Men''s Epée'!$A$3=1,'Men''s Epée'!$AA$3=TRUE),IF(OR(P35&gt;=49,ISNUMBER(P35)=FALSE),0,VLOOKUP(P35,PointTable,Q$3,TRUE)),0)</f>
        <v>506</v>
      </c>
      <c r="R35" s="23"/>
      <c r="S35" s="23"/>
      <c r="T35" s="23"/>
      <c r="U35" s="24"/>
      <c r="W35" s="25">
        <f t="shared" si="1"/>
        <v>0</v>
      </c>
      <c r="X35" s="25">
        <f t="shared" si="2"/>
        <v>0</v>
      </c>
      <c r="Y35" s="25">
        <f t="shared" si="3"/>
        <v>0</v>
      </c>
      <c r="Z35" s="25">
        <f t="shared" si="4"/>
        <v>290</v>
      </c>
      <c r="AA35" s="25">
        <f t="shared" si="5"/>
        <v>506</v>
      </c>
      <c r="AB35" s="25">
        <f>IF(OR('Men''s Epée'!$A$3=1,R35&gt;0),ABS(R35),0)</f>
        <v>0</v>
      </c>
      <c r="AC35" s="25">
        <f>IF(OR('Men''s Epée'!$A$3=1,S35&gt;0),ABS(S35),0)</f>
        <v>0</v>
      </c>
      <c r="AD35" s="25">
        <f>IF(OR('Men''s Epée'!$A$3=1,T35&gt;0),ABS(T35),0)</f>
        <v>0</v>
      </c>
      <c r="AE35" s="25">
        <f>IF(OR('Men''s Epée'!$A$3=1,U35&gt;0),ABS(U35),0)</f>
        <v>0</v>
      </c>
      <c r="AG35" s="12">
        <f>IF('Men''s Epée'!$W$3=TRUE,I35,0)</f>
        <v>0</v>
      </c>
      <c r="AH35" s="12">
        <f>IF('Men''s Epée'!$X$3=TRUE,K35,0)</f>
        <v>0</v>
      </c>
      <c r="AI35" s="12">
        <f>IF('Men''s Epée'!$Y$3=TRUE,M35,0)</f>
        <v>0</v>
      </c>
      <c r="AJ35" s="12">
        <f>IF('Men''s Epée'!$Z$3=TRUE,O35,0)</f>
        <v>290</v>
      </c>
      <c r="AK35" s="12">
        <f>IF('Men''s Epée'!$AA$3=TRUE,Q35,0)</f>
        <v>506</v>
      </c>
      <c r="AL35" s="26">
        <f t="shared" si="7"/>
        <v>0</v>
      </c>
      <c r="AM35" s="26">
        <f t="shared" si="7"/>
        <v>0</v>
      </c>
      <c r="AN35" s="26">
        <f t="shared" si="7"/>
        <v>0</v>
      </c>
      <c r="AO35" s="26">
        <f t="shared" si="7"/>
        <v>0</v>
      </c>
      <c r="AP35" s="12">
        <f t="shared" si="8"/>
        <v>796</v>
      </c>
    </row>
    <row r="36" spans="1:42" ht="13.5">
      <c r="A36" s="16" t="str">
        <f t="shared" si="0"/>
        <v>33</v>
      </c>
      <c r="B36" s="16">
        <f aca="true" t="shared" si="9" ref="B36:B41">TRIM(IF(D36&gt;=JuniorCutoff,"#","")&amp;IF(ISERROR(FIND("*",C36))," "&amp;IF(AND(D36&gt;=WUGStartCutoff,D36&lt;=WUGStopCutoff),"^",""),""))</f>
      </c>
      <c r="C36" s="17" t="s">
        <v>187</v>
      </c>
      <c r="D36" s="18">
        <v>67</v>
      </c>
      <c r="E36" s="19">
        <f>ROUND(F36+IF('Men''s Epée'!$A$3=1,G36,0)+LARGE($W36:$AE36,1)+LARGE($W36:$AE36,2)+LARGE($W36:$AE36,3),0)</f>
        <v>755</v>
      </c>
      <c r="F36" s="20"/>
      <c r="G36" s="21"/>
      <c r="H36" s="21">
        <v>5</v>
      </c>
      <c r="I36" s="22">
        <f>IF(OR('Men''s Epée'!$A$3=1,'Men''s Epée'!$W$3=TRUE),IF(OR(H36&gt;=49,ISNUMBER(H36)=FALSE),0,VLOOKUP(H36,PointTable,I$3,TRUE)),0)</f>
        <v>755</v>
      </c>
      <c r="J36" s="21" t="s">
        <v>11</v>
      </c>
      <c r="K36" s="22">
        <f>IF(OR('Men''s Epée'!$A$3=1,'Men''s Epée'!$X$3=TRUE),IF(OR(J36&gt;=49,ISNUMBER(J36)=FALSE),0,VLOOKUP(J36,PointTable,K$3,TRUE)),0)</f>
        <v>0</v>
      </c>
      <c r="L36" s="21" t="s">
        <v>11</v>
      </c>
      <c r="M36" s="22">
        <f>IF(OR('Men''s Epée'!$A$3=1,'Men''s Epée'!$Y$3=TRUE),IF(OR(L36&gt;=49,ISNUMBER(L36)=FALSE),0,VLOOKUP(L36,PointTable,M$3,TRUE)),0)</f>
        <v>0</v>
      </c>
      <c r="N36" s="21" t="s">
        <v>11</v>
      </c>
      <c r="O36" s="22">
        <f>IF(OR('Men''s Epée'!$A$3=1,'Men''s Epée'!$Z$3=TRUE),IF(OR(N36&gt;=49,ISNUMBER(N36)=FALSE),0,VLOOKUP(N36,PointTable,O$3,TRUE)),0)</f>
        <v>0</v>
      </c>
      <c r="P36" s="21" t="s">
        <v>11</v>
      </c>
      <c r="Q36" s="22">
        <f>IF(OR('Men''s Epée'!$A$3=1,'Men''s Epée'!$AA$3=TRUE),IF(OR(P36&gt;=49,ISNUMBER(P36)=FALSE),0,VLOOKUP(P36,PointTable,Q$3,TRUE)),0)</f>
        <v>0</v>
      </c>
      <c r="R36" s="23"/>
      <c r="S36" s="23"/>
      <c r="T36" s="23"/>
      <c r="U36" s="24"/>
      <c r="W36" s="25">
        <f aca="true" t="shared" si="10" ref="W36:W41">I36</f>
        <v>755</v>
      </c>
      <c r="X36" s="25">
        <f aca="true" t="shared" si="11" ref="X36:X41">K36</f>
        <v>0</v>
      </c>
      <c r="Y36" s="25">
        <f aca="true" t="shared" si="12" ref="Y36:Y41">M36</f>
        <v>0</v>
      </c>
      <c r="Z36" s="25">
        <f aca="true" t="shared" si="13" ref="Z36:Z41">O36</f>
        <v>0</v>
      </c>
      <c r="AA36" s="25">
        <f aca="true" t="shared" si="14" ref="AA36:AA41">Q36</f>
        <v>0</v>
      </c>
      <c r="AB36" s="25">
        <f>IF(OR('Men''s Epée'!$A$3=1,R36&gt;0),ABS(R36),0)</f>
        <v>0</v>
      </c>
      <c r="AC36" s="25">
        <f>IF(OR('Men''s Epée'!$A$3=1,S36&gt;0),ABS(S36),0)</f>
        <v>0</v>
      </c>
      <c r="AD36" s="25">
        <f>IF(OR('Men''s Epée'!$A$3=1,T36&gt;0),ABS(T36),0)</f>
        <v>0</v>
      </c>
      <c r="AE36" s="25">
        <f>IF(OR('Men''s Epée'!$A$3=1,U36&gt;0),ABS(U36),0)</f>
        <v>0</v>
      </c>
      <c r="AG36" s="12">
        <f>IF('Men''s Epée'!$W$3=TRUE,I36,0)</f>
        <v>755</v>
      </c>
      <c r="AH36" s="12">
        <f>IF('Men''s Epée'!$X$3=TRUE,K36,0)</f>
        <v>0</v>
      </c>
      <c r="AI36" s="12">
        <f>IF('Men''s Epée'!$Y$3=TRUE,M36,0)</f>
        <v>0</v>
      </c>
      <c r="AJ36" s="12">
        <f>IF('Men''s Epée'!$Z$3=TRUE,O36,0)</f>
        <v>0</v>
      </c>
      <c r="AK36" s="12">
        <f>IF('Men''s Epée'!$AA$3=TRUE,Q36,0)</f>
        <v>0</v>
      </c>
      <c r="AL36" s="26">
        <f aca="true" t="shared" si="15" ref="AL36:AO41">MAX(R36,0)</f>
        <v>0</v>
      </c>
      <c r="AM36" s="26">
        <f t="shared" si="15"/>
        <v>0</v>
      </c>
      <c r="AN36" s="26">
        <f t="shared" si="15"/>
        <v>0</v>
      </c>
      <c r="AO36" s="26">
        <f t="shared" si="15"/>
        <v>0</v>
      </c>
      <c r="AP36" s="12">
        <f aca="true" t="shared" si="16" ref="AP36:AP41">LARGE(AG36:AO36,1)+LARGE(AG36:AO36,2)+LARGE(AG36:AO36,3)+F36</f>
        <v>755</v>
      </c>
    </row>
    <row r="37" spans="1:42" ht="13.5">
      <c r="A37" s="16" t="str">
        <f t="shared" si="0"/>
        <v>34</v>
      </c>
      <c r="B37" s="16" t="str">
        <f t="shared" si="9"/>
        <v># ^</v>
      </c>
      <c r="C37" s="17" t="s">
        <v>208</v>
      </c>
      <c r="D37" s="18">
        <v>81</v>
      </c>
      <c r="E37" s="19">
        <f>ROUND(F37+IF('Men''s Epée'!$A$3=1,G37,0)+LARGE($W37:$AE37,1)+LARGE($W37:$AE37,2)+LARGE($W37:$AE37,3),0)</f>
        <v>743</v>
      </c>
      <c r="F37" s="20"/>
      <c r="G37" s="21"/>
      <c r="H37" s="21">
        <v>44</v>
      </c>
      <c r="I37" s="22">
        <f>IF(OR('Men''s Epée'!$A$3=1,'Men''s Epée'!$W$3=TRUE),IF(OR(H37&gt;=49,ISNUMBER(H37)=FALSE),0,VLOOKUP(H37,PointTable,I$3,TRUE)),0)</f>
        <v>220</v>
      </c>
      <c r="J37" s="21">
        <v>38.5</v>
      </c>
      <c r="K37" s="22">
        <f>IF(OR('Men''s Epée'!$A$3=1,'Men''s Epée'!$X$3=TRUE),IF(OR(J37&gt;=49,ISNUMBER(J37)=FALSE),0,VLOOKUP(J37,PointTable,K$3,TRUE)),0)</f>
        <v>247.5</v>
      </c>
      <c r="L37" s="21" t="s">
        <v>11</v>
      </c>
      <c r="M37" s="22">
        <f>IF(OR('Men''s Epée'!$A$3=1,'Men''s Epée'!$Y$3=TRUE),IF(OR(L37&gt;=49,ISNUMBER(L37)=FALSE),0,VLOOKUP(L37,PointTable,M$3,TRUE)),0)</f>
        <v>0</v>
      </c>
      <c r="N37" s="21" t="s">
        <v>11</v>
      </c>
      <c r="O37" s="22">
        <f>IF(OR('Men''s Epée'!$A$3=1,'Men''s Epée'!$Z$3=TRUE),IF(OR(N37&gt;=49,ISNUMBER(N37)=FALSE),0,VLOOKUP(N37,PointTable,O$3,TRUE)),0)</f>
        <v>0</v>
      </c>
      <c r="P37" s="21">
        <v>32</v>
      </c>
      <c r="Q37" s="22">
        <f>IF(OR('Men''s Epée'!$A$3=1,'Men''s Epée'!$AA$3=TRUE),IF(OR(P37&gt;=49,ISNUMBER(P37)=FALSE),0,VLOOKUP(P37,PointTable,Q$3,TRUE)),0)</f>
        <v>275</v>
      </c>
      <c r="R37" s="23"/>
      <c r="S37" s="23"/>
      <c r="T37" s="23"/>
      <c r="U37" s="24"/>
      <c r="W37" s="25">
        <f t="shared" si="10"/>
        <v>220</v>
      </c>
      <c r="X37" s="25">
        <f t="shared" si="11"/>
        <v>247.5</v>
      </c>
      <c r="Y37" s="25">
        <f t="shared" si="12"/>
        <v>0</v>
      </c>
      <c r="Z37" s="25">
        <f t="shared" si="13"/>
        <v>0</v>
      </c>
      <c r="AA37" s="25">
        <f t="shared" si="14"/>
        <v>275</v>
      </c>
      <c r="AB37" s="25">
        <f>IF(OR('Men''s Epée'!$A$3=1,R37&gt;0),ABS(R37),0)</f>
        <v>0</v>
      </c>
      <c r="AC37" s="25">
        <f>IF(OR('Men''s Epée'!$A$3=1,S37&gt;0),ABS(S37),0)</f>
        <v>0</v>
      </c>
      <c r="AD37" s="25">
        <f>IF(OR('Men''s Epée'!$A$3=1,T37&gt;0),ABS(T37),0)</f>
        <v>0</v>
      </c>
      <c r="AE37" s="25">
        <f>IF(OR('Men''s Epée'!$A$3=1,U37&gt;0),ABS(U37),0)</f>
        <v>0</v>
      </c>
      <c r="AG37" s="12">
        <f>IF('Men''s Epée'!$W$3=TRUE,I37,0)</f>
        <v>220</v>
      </c>
      <c r="AH37" s="12">
        <f>IF('Men''s Epée'!$X$3=TRUE,K37,0)</f>
        <v>247.5</v>
      </c>
      <c r="AI37" s="12">
        <f>IF('Men''s Epée'!$Y$3=TRUE,M37,0)</f>
        <v>0</v>
      </c>
      <c r="AJ37" s="12">
        <f>IF('Men''s Epée'!$Z$3=TRUE,O37,0)</f>
        <v>0</v>
      </c>
      <c r="AK37" s="12">
        <f>IF('Men''s Epée'!$AA$3=TRUE,Q37,0)</f>
        <v>275</v>
      </c>
      <c r="AL37" s="26">
        <f t="shared" si="15"/>
        <v>0</v>
      </c>
      <c r="AM37" s="26">
        <f t="shared" si="15"/>
        <v>0</v>
      </c>
      <c r="AN37" s="26">
        <f t="shared" si="15"/>
        <v>0</v>
      </c>
      <c r="AO37" s="26">
        <f t="shared" si="15"/>
        <v>0</v>
      </c>
      <c r="AP37" s="12">
        <f t="shared" si="16"/>
        <v>742.5</v>
      </c>
    </row>
    <row r="38" spans="1:42" ht="13.5">
      <c r="A38" s="16" t="str">
        <f t="shared" si="0"/>
        <v>35</v>
      </c>
      <c r="B38" s="16" t="str">
        <f t="shared" si="9"/>
        <v>^</v>
      </c>
      <c r="C38" s="17" t="s">
        <v>189</v>
      </c>
      <c r="D38" s="18">
        <v>71</v>
      </c>
      <c r="E38" s="19">
        <f>ROUND(F38+IF('Men''s Epée'!$A$3=1,G38,0)+LARGE($W38:$AE38,1)+LARGE($W38:$AE38,2)+LARGE($W38:$AE38,3),0)</f>
        <v>695</v>
      </c>
      <c r="F38" s="20"/>
      <c r="G38" s="21"/>
      <c r="H38" s="21">
        <v>8</v>
      </c>
      <c r="I38" s="22">
        <f>IF(OR('Men''s Epée'!$A$3=1,'Men''s Epée'!$W$3=TRUE),IF(OR(H38&gt;=49,ISNUMBER(H38)=FALSE),0,VLOOKUP(H38,PointTable,I$3,TRUE)),0)</f>
        <v>695</v>
      </c>
      <c r="J38" s="21" t="s">
        <v>11</v>
      </c>
      <c r="K38" s="22">
        <f>IF(OR('Men''s Epée'!$A$3=1,'Men''s Epée'!$X$3=TRUE),IF(OR(J38&gt;=49,ISNUMBER(J38)=FALSE),0,VLOOKUP(J38,PointTable,K$3,TRUE)),0)</f>
        <v>0</v>
      </c>
      <c r="L38" s="21" t="s">
        <v>11</v>
      </c>
      <c r="M38" s="22">
        <f>IF(OR('Men''s Epée'!$A$3=1,'Men''s Epée'!$Y$3=TRUE),IF(OR(L38&gt;=49,ISNUMBER(L38)=FALSE),0,VLOOKUP(L38,PointTable,M$3,TRUE)),0)</f>
        <v>0</v>
      </c>
      <c r="N38" s="21" t="s">
        <v>11</v>
      </c>
      <c r="O38" s="22">
        <f>IF(OR('Men''s Epée'!$A$3=1,'Men''s Epée'!$Z$3=TRUE),IF(OR(N38&gt;=49,ISNUMBER(N38)=FALSE),0,VLOOKUP(N38,PointTable,O$3,TRUE)),0)</f>
        <v>0</v>
      </c>
      <c r="P38" s="21" t="s">
        <v>11</v>
      </c>
      <c r="Q38" s="22">
        <f>IF(OR('Men''s Epée'!$A$3=1,'Men''s Epée'!$AA$3=TRUE),IF(OR(P38&gt;=49,ISNUMBER(P38)=FALSE),0,VLOOKUP(P38,PointTable,Q$3,TRUE)),0)</f>
        <v>0</v>
      </c>
      <c r="R38" s="23"/>
      <c r="S38" s="23"/>
      <c r="T38" s="23"/>
      <c r="U38" s="24"/>
      <c r="W38" s="25">
        <f t="shared" si="10"/>
        <v>695</v>
      </c>
      <c r="X38" s="25">
        <f t="shared" si="11"/>
        <v>0</v>
      </c>
      <c r="Y38" s="25">
        <f t="shared" si="12"/>
        <v>0</v>
      </c>
      <c r="Z38" s="25">
        <f t="shared" si="13"/>
        <v>0</v>
      </c>
      <c r="AA38" s="25">
        <f t="shared" si="14"/>
        <v>0</v>
      </c>
      <c r="AB38" s="25">
        <f>IF(OR('Men''s Epée'!$A$3=1,R38&gt;0),ABS(R38),0)</f>
        <v>0</v>
      </c>
      <c r="AC38" s="25">
        <f>IF(OR('Men''s Epée'!$A$3=1,S38&gt;0),ABS(S38),0)</f>
        <v>0</v>
      </c>
      <c r="AD38" s="25">
        <f>IF(OR('Men''s Epée'!$A$3=1,T38&gt;0),ABS(T38),0)</f>
        <v>0</v>
      </c>
      <c r="AE38" s="25">
        <f>IF(OR('Men''s Epée'!$A$3=1,U38&gt;0),ABS(U38),0)</f>
        <v>0</v>
      </c>
      <c r="AG38" s="12">
        <f>IF('Men''s Epée'!$W$3=TRUE,I38,0)</f>
        <v>695</v>
      </c>
      <c r="AH38" s="12">
        <f>IF('Men''s Epée'!$X$3=TRUE,K38,0)</f>
        <v>0</v>
      </c>
      <c r="AI38" s="12">
        <f>IF('Men''s Epée'!$Y$3=TRUE,M38,0)</f>
        <v>0</v>
      </c>
      <c r="AJ38" s="12">
        <f>IF('Men''s Epée'!$Z$3=TRUE,O38,0)</f>
        <v>0</v>
      </c>
      <c r="AK38" s="12">
        <f>IF('Men''s Epée'!$AA$3=TRUE,Q38,0)</f>
        <v>0</v>
      </c>
      <c r="AL38" s="26">
        <f t="shared" si="15"/>
        <v>0</v>
      </c>
      <c r="AM38" s="26">
        <f t="shared" si="15"/>
        <v>0</v>
      </c>
      <c r="AN38" s="26">
        <f t="shared" si="15"/>
        <v>0</v>
      </c>
      <c r="AO38" s="26">
        <f t="shared" si="15"/>
        <v>0</v>
      </c>
      <c r="AP38" s="12">
        <f t="shared" si="16"/>
        <v>695</v>
      </c>
    </row>
    <row r="39" spans="1:42" ht="13.5">
      <c r="A39" s="16" t="str">
        <f t="shared" si="0"/>
        <v>36</v>
      </c>
      <c r="B39" s="16" t="str">
        <f t="shared" si="9"/>
        <v>#</v>
      </c>
      <c r="C39" s="17" t="s">
        <v>190</v>
      </c>
      <c r="D39" s="18">
        <v>82</v>
      </c>
      <c r="E39" s="19">
        <f>ROUND(F39+IF('Men''s Epée'!$A$3=1,G39,0)+LARGE($W39:$AE39,1)+LARGE($W39:$AE39,2)+LARGE($W39:$AE39,3),0)</f>
        <v>680</v>
      </c>
      <c r="F39" s="20"/>
      <c r="G39" s="21"/>
      <c r="H39" s="21">
        <v>28</v>
      </c>
      <c r="I39" s="22">
        <f>IF(OR('Men''s Epée'!$A$3=1,'Men''s Epée'!$W$3=TRUE),IF(OR(H39&gt;=49,ISNUMBER(H39)=FALSE),0,VLOOKUP(H39,PointTable,I$3,TRUE)),0)</f>
        <v>300</v>
      </c>
      <c r="J39" s="21" t="s">
        <v>11</v>
      </c>
      <c r="K39" s="22">
        <f>IF(OR('Men''s Epée'!$A$3=1,'Men''s Epée'!$X$3=TRUE),IF(OR(J39&gt;=49,ISNUMBER(J39)=FALSE),0,VLOOKUP(J39,PointTable,K$3,TRUE)),0)</f>
        <v>0</v>
      </c>
      <c r="L39" s="21">
        <v>24</v>
      </c>
      <c r="M39" s="22">
        <f>IF(OR('Men''s Epée'!$A$3=1,'Men''s Epée'!$Y$3=TRUE),IF(OR(L39&gt;=49,ISNUMBER(L39)=FALSE),0,VLOOKUP(L39,PointTable,M$3,TRUE)),0)</f>
        <v>380</v>
      </c>
      <c r="N39" s="21" t="s">
        <v>11</v>
      </c>
      <c r="O39" s="22">
        <f>IF(OR('Men''s Epée'!$A$3=1,'Men''s Epée'!$Z$3=TRUE),IF(OR(N39&gt;=49,ISNUMBER(N39)=FALSE),0,VLOOKUP(N39,PointTable,O$3,TRUE)),0)</f>
        <v>0</v>
      </c>
      <c r="P39" s="21" t="s">
        <v>11</v>
      </c>
      <c r="Q39" s="22">
        <f>IF(OR('Men''s Epée'!$A$3=1,'Men''s Epée'!$AA$3=TRUE),IF(OR(P39&gt;=49,ISNUMBER(P39)=FALSE),0,VLOOKUP(P39,PointTable,Q$3,TRUE)),0)</f>
        <v>0</v>
      </c>
      <c r="R39" s="23"/>
      <c r="S39" s="23"/>
      <c r="T39" s="23"/>
      <c r="U39" s="24"/>
      <c r="W39" s="25">
        <f t="shared" si="10"/>
        <v>300</v>
      </c>
      <c r="X39" s="25">
        <f t="shared" si="11"/>
        <v>0</v>
      </c>
      <c r="Y39" s="25">
        <f t="shared" si="12"/>
        <v>380</v>
      </c>
      <c r="Z39" s="25">
        <f t="shared" si="13"/>
        <v>0</v>
      </c>
      <c r="AA39" s="25">
        <f t="shared" si="14"/>
        <v>0</v>
      </c>
      <c r="AB39" s="25">
        <f>IF(OR('Men''s Epée'!$A$3=1,R39&gt;0),ABS(R39),0)</f>
        <v>0</v>
      </c>
      <c r="AC39" s="25">
        <f>IF(OR('Men''s Epée'!$A$3=1,S39&gt;0),ABS(S39),0)</f>
        <v>0</v>
      </c>
      <c r="AD39" s="25">
        <f>IF(OR('Men''s Epée'!$A$3=1,T39&gt;0),ABS(T39),0)</f>
        <v>0</v>
      </c>
      <c r="AE39" s="25">
        <f>IF(OR('Men''s Epée'!$A$3=1,U39&gt;0),ABS(U39),0)</f>
        <v>0</v>
      </c>
      <c r="AG39" s="12">
        <f>IF('Men''s Epée'!$W$3=TRUE,I39,0)</f>
        <v>300</v>
      </c>
      <c r="AH39" s="12">
        <f>IF('Men''s Epée'!$X$3=TRUE,K39,0)</f>
        <v>0</v>
      </c>
      <c r="AI39" s="12">
        <f>IF('Men''s Epée'!$Y$3=TRUE,M39,0)</f>
        <v>380</v>
      </c>
      <c r="AJ39" s="12">
        <f>IF('Men''s Epée'!$Z$3=TRUE,O39,0)</f>
        <v>0</v>
      </c>
      <c r="AK39" s="12">
        <f>IF('Men''s Epée'!$AA$3=TRUE,Q39,0)</f>
        <v>0</v>
      </c>
      <c r="AL39" s="26">
        <f t="shared" si="15"/>
        <v>0</v>
      </c>
      <c r="AM39" s="26">
        <f t="shared" si="15"/>
        <v>0</v>
      </c>
      <c r="AN39" s="26">
        <f t="shared" si="15"/>
        <v>0</v>
      </c>
      <c r="AO39" s="26">
        <f t="shared" si="15"/>
        <v>0</v>
      </c>
      <c r="AP39" s="12">
        <f t="shared" si="16"/>
        <v>680</v>
      </c>
    </row>
    <row r="40" spans="1:42" ht="13.5">
      <c r="A40" s="16" t="str">
        <f t="shared" si="0"/>
        <v>37</v>
      </c>
      <c r="B40" s="16" t="str">
        <f t="shared" si="9"/>
        <v>^</v>
      </c>
      <c r="C40" s="17" t="s">
        <v>202</v>
      </c>
      <c r="D40" s="18">
        <v>73</v>
      </c>
      <c r="E40" s="19">
        <f>ROUND(F40+IF('Men''s Epée'!$A$3=1,G40,0)+LARGE($W40:$AE40,1)+LARGE($W40:$AE40,2)+LARGE($W40:$AE40,3),0)</f>
        <v>665</v>
      </c>
      <c r="F40" s="20"/>
      <c r="G40" s="21"/>
      <c r="H40" s="21">
        <v>32</v>
      </c>
      <c r="I40" s="22">
        <f>IF(OR('Men''s Epée'!$A$3=1,'Men''s Epée'!$W$3=TRUE),IF(OR(H40&gt;=49,ISNUMBER(H40)=FALSE),0,VLOOKUP(H40,PointTable,I$3,TRUE)),0)</f>
        <v>280</v>
      </c>
      <c r="J40" s="21" t="s">
        <v>11</v>
      </c>
      <c r="K40" s="22">
        <f>IF(OR('Men''s Epée'!$A$3=1,'Men''s Epée'!$X$3=TRUE),IF(OR(J40&gt;=49,ISNUMBER(J40)=FALSE),0,VLOOKUP(J40,PointTable,K$3,TRUE)),0)</f>
        <v>0</v>
      </c>
      <c r="L40" s="21">
        <v>23</v>
      </c>
      <c r="M40" s="22">
        <f>IF(OR('Men''s Epée'!$A$3=1,'Men''s Epée'!$Y$3=TRUE),IF(OR(L40&gt;=49,ISNUMBER(L40)=FALSE),0,VLOOKUP(L40,PointTable,M$3,TRUE)),0)</f>
        <v>385</v>
      </c>
      <c r="N40" s="21" t="s">
        <v>11</v>
      </c>
      <c r="O40" s="22">
        <f>IF(OR('Men''s Epée'!$A$3=1,'Men''s Epée'!$Z$3=TRUE),IF(OR(N40&gt;=49,ISNUMBER(N40)=FALSE),0,VLOOKUP(N40,PointTable,O$3,TRUE)),0)</f>
        <v>0</v>
      </c>
      <c r="P40" s="21" t="s">
        <v>11</v>
      </c>
      <c r="Q40" s="22">
        <f>IF(OR('Men''s Epée'!$A$3=1,'Men''s Epée'!$AA$3=TRUE),IF(OR(P40&gt;=49,ISNUMBER(P40)=FALSE),0,VLOOKUP(P40,PointTable,Q$3,TRUE)),0)</f>
        <v>0</v>
      </c>
      <c r="R40" s="23"/>
      <c r="S40" s="23"/>
      <c r="T40" s="23"/>
      <c r="U40" s="24"/>
      <c r="W40" s="25">
        <f t="shared" si="10"/>
        <v>280</v>
      </c>
      <c r="X40" s="25">
        <f t="shared" si="11"/>
        <v>0</v>
      </c>
      <c r="Y40" s="25">
        <f t="shared" si="12"/>
        <v>385</v>
      </c>
      <c r="Z40" s="25">
        <f t="shared" si="13"/>
        <v>0</v>
      </c>
      <c r="AA40" s="25">
        <f t="shared" si="14"/>
        <v>0</v>
      </c>
      <c r="AB40" s="25">
        <f>IF(OR('Men''s Epée'!$A$3=1,R40&gt;0),ABS(R40),0)</f>
        <v>0</v>
      </c>
      <c r="AC40" s="25">
        <f>IF(OR('Men''s Epée'!$A$3=1,S40&gt;0),ABS(S40),0)</f>
        <v>0</v>
      </c>
      <c r="AD40" s="25">
        <f>IF(OR('Men''s Epée'!$A$3=1,T40&gt;0),ABS(T40),0)</f>
        <v>0</v>
      </c>
      <c r="AE40" s="25">
        <f>IF(OR('Men''s Epée'!$A$3=1,U40&gt;0),ABS(U40),0)</f>
        <v>0</v>
      </c>
      <c r="AG40" s="12">
        <f>IF('Men''s Epée'!$W$3=TRUE,I40,0)</f>
        <v>280</v>
      </c>
      <c r="AH40" s="12">
        <f>IF('Men''s Epée'!$X$3=TRUE,K40,0)</f>
        <v>0</v>
      </c>
      <c r="AI40" s="12">
        <f>IF('Men''s Epée'!$Y$3=TRUE,M40,0)</f>
        <v>385</v>
      </c>
      <c r="AJ40" s="12">
        <f>IF('Men''s Epée'!$Z$3=TRUE,O40,0)</f>
        <v>0</v>
      </c>
      <c r="AK40" s="12">
        <f>IF('Men''s Epée'!$AA$3=TRUE,Q40,0)</f>
        <v>0</v>
      </c>
      <c r="AL40" s="26">
        <f t="shared" si="15"/>
        <v>0</v>
      </c>
      <c r="AM40" s="26">
        <f t="shared" si="15"/>
        <v>0</v>
      </c>
      <c r="AN40" s="26">
        <f t="shared" si="15"/>
        <v>0</v>
      </c>
      <c r="AO40" s="26">
        <f t="shared" si="15"/>
        <v>0</v>
      </c>
      <c r="AP40" s="12">
        <f t="shared" si="16"/>
        <v>665</v>
      </c>
    </row>
    <row r="41" spans="1:42" ht="13.5">
      <c r="A41" s="16" t="str">
        <f t="shared" si="0"/>
        <v>38</v>
      </c>
      <c r="B41" s="16">
        <f t="shared" si="9"/>
      </c>
      <c r="C41" s="17" t="s">
        <v>199</v>
      </c>
      <c r="D41" s="18">
        <v>56</v>
      </c>
      <c r="E41" s="19">
        <f>ROUND(F41+IF('Men''s Epée'!$A$3=1,G41,0)+LARGE($W41:$AE41,1)+LARGE($W41:$AE41,2)+LARGE($W41:$AE41,3),0)</f>
        <v>657</v>
      </c>
      <c r="F41" s="20"/>
      <c r="G41" s="21"/>
      <c r="H41" s="21" t="s">
        <v>11</v>
      </c>
      <c r="I41" s="22">
        <f>IF(OR('Men''s Epée'!$A$3=1,'Men''s Epée'!$W$3=TRUE),IF(OR(H41&gt;=49,ISNUMBER(H41)=FALSE),0,VLOOKUP(H41,PointTable,I$3,TRUE)),0)</f>
        <v>0</v>
      </c>
      <c r="J41" s="21">
        <v>25</v>
      </c>
      <c r="K41" s="22">
        <f>IF(OR('Men''s Epée'!$A$3=1,'Men''s Epée'!$X$3=TRUE),IF(OR(J41&gt;=49,ISNUMBER(J41)=FALSE),0,VLOOKUP(J41,PointTable,K$3,TRUE)),0)</f>
        <v>315</v>
      </c>
      <c r="L41" s="21" t="s">
        <v>11</v>
      </c>
      <c r="M41" s="22">
        <f>IF(OR('Men''s Epée'!$A$3=1,'Men''s Epée'!$Y$3=TRUE),IF(OR(L41&gt;=49,ISNUMBER(L41)=FALSE),0,VLOOKUP(L41,PointTable,M$3,TRUE)),0)</f>
        <v>0</v>
      </c>
      <c r="N41" s="21" t="s">
        <v>11</v>
      </c>
      <c r="O41" s="22">
        <f>IF(OR('Men''s Epée'!$A$3=1,'Men''s Epée'!$Z$3=TRUE),IF(OR(N41&gt;=49,ISNUMBER(N41)=FALSE),0,VLOOKUP(N41,PointTable,O$3,TRUE)),0)</f>
        <v>0</v>
      </c>
      <c r="P41" s="21">
        <v>21</v>
      </c>
      <c r="Q41" s="22">
        <f>IF(OR('Men''s Epée'!$A$3=1,'Men''s Epée'!$AA$3=TRUE),IF(OR(P41&gt;=49,ISNUMBER(P41)=FALSE),0,VLOOKUP(P41,PointTable,Q$3,TRUE)),0)</f>
        <v>342</v>
      </c>
      <c r="R41" s="23"/>
      <c r="S41" s="23"/>
      <c r="T41" s="23"/>
      <c r="U41" s="24"/>
      <c r="W41" s="25">
        <f t="shared" si="10"/>
        <v>0</v>
      </c>
      <c r="X41" s="25">
        <f t="shared" si="11"/>
        <v>315</v>
      </c>
      <c r="Y41" s="25">
        <f t="shared" si="12"/>
        <v>0</v>
      </c>
      <c r="Z41" s="25">
        <f t="shared" si="13"/>
        <v>0</v>
      </c>
      <c r="AA41" s="25">
        <f t="shared" si="14"/>
        <v>342</v>
      </c>
      <c r="AB41" s="25">
        <f>IF(OR('Men''s Epée'!$A$3=1,R41&gt;0),ABS(R41),0)</f>
        <v>0</v>
      </c>
      <c r="AC41" s="25">
        <f>IF(OR('Men''s Epée'!$A$3=1,S41&gt;0),ABS(S41),0)</f>
        <v>0</v>
      </c>
      <c r="AD41" s="25">
        <f>IF(OR('Men''s Epée'!$A$3=1,T41&gt;0),ABS(T41),0)</f>
        <v>0</v>
      </c>
      <c r="AE41" s="25">
        <f>IF(OR('Men''s Epée'!$A$3=1,U41&gt;0),ABS(U41),0)</f>
        <v>0</v>
      </c>
      <c r="AG41" s="12">
        <f>IF('Men''s Epée'!$W$3=TRUE,I41,0)</f>
        <v>0</v>
      </c>
      <c r="AH41" s="12">
        <f>IF('Men''s Epée'!$X$3=TRUE,K41,0)</f>
        <v>315</v>
      </c>
      <c r="AI41" s="12">
        <f>IF('Men''s Epée'!$Y$3=TRUE,M41,0)</f>
        <v>0</v>
      </c>
      <c r="AJ41" s="12">
        <f>IF('Men''s Epée'!$Z$3=TRUE,O41,0)</f>
        <v>0</v>
      </c>
      <c r="AK41" s="12">
        <f>IF('Men''s Epée'!$AA$3=TRUE,Q41,0)</f>
        <v>342</v>
      </c>
      <c r="AL41" s="26">
        <f t="shared" si="15"/>
        <v>0</v>
      </c>
      <c r="AM41" s="26">
        <f t="shared" si="15"/>
        <v>0</v>
      </c>
      <c r="AN41" s="26">
        <f t="shared" si="15"/>
        <v>0</v>
      </c>
      <c r="AO41" s="26">
        <f t="shared" si="15"/>
        <v>0</v>
      </c>
      <c r="AP41" s="12">
        <f t="shared" si="16"/>
        <v>657</v>
      </c>
    </row>
    <row r="42" spans="1:42" ht="13.5">
      <c r="A42" s="16" t="str">
        <f t="shared" si="0"/>
        <v>39</v>
      </c>
      <c r="B42" s="16" t="str">
        <f aca="true" t="shared" si="17" ref="B42:B67">TRIM(IF(D42&gt;=JuniorCutoff,"#","")&amp;IF(ISERROR(FIND("*",C42))," "&amp;IF(AND(D42&gt;=WUGStartCutoff,D42&lt;=WUGStopCutoff),"^",""),""))</f>
        <v>^</v>
      </c>
      <c r="C42" s="17" t="s">
        <v>324</v>
      </c>
      <c r="D42" s="18">
        <v>76</v>
      </c>
      <c r="E42" s="19">
        <f>ROUND(F42+IF('Men''s Epée'!$A$3=1,G42,0)+LARGE($W42:$AE42,1)+LARGE($W42:$AE42,2)+LARGE($W42:$AE42,3),0)</f>
        <v>640</v>
      </c>
      <c r="F42" s="20"/>
      <c r="G42" s="21"/>
      <c r="H42" s="21" t="s">
        <v>11</v>
      </c>
      <c r="I42" s="22">
        <f>IF(OR('Men''s Epée'!$A$3=1,'Men''s Epée'!$W$3=TRUE),IF(OR(H42&gt;=49,ISNUMBER(H42)=FALSE),0,VLOOKUP(H42,PointTable,I$3,TRUE)),0)</f>
        <v>0</v>
      </c>
      <c r="J42" s="21">
        <v>28</v>
      </c>
      <c r="K42" s="22">
        <f>IF(OR('Men''s Epée'!$A$3=1,'Men''s Epée'!$X$3=TRUE),IF(OR(J42&gt;=49,ISNUMBER(J42)=FALSE),0,VLOOKUP(J42,PointTable,K$3,TRUE)),0)</f>
        <v>300</v>
      </c>
      <c r="L42" s="21" t="s">
        <v>11</v>
      </c>
      <c r="M42" s="22">
        <f>IF(OR('Men''s Epée'!$A$3=1,'Men''s Epée'!$Y$3=TRUE),IF(OR(L42&gt;=49,ISNUMBER(L42)=FALSE),0,VLOOKUP(L42,PointTable,M$3,TRUE)),0)</f>
        <v>0</v>
      </c>
      <c r="N42" s="21" t="s">
        <v>11</v>
      </c>
      <c r="O42" s="22">
        <f>IF(OR('Men''s Epée'!$A$3=1,'Men''s Epée'!$Z$3=TRUE),IF(OR(N42&gt;=49,ISNUMBER(N42)=FALSE),0,VLOOKUP(N42,PointTable,O$3,TRUE)),0)</f>
        <v>0</v>
      </c>
      <c r="P42" s="21">
        <v>22</v>
      </c>
      <c r="Q42" s="22">
        <f>IF(OR('Men''s Epée'!$A$3=1,'Men''s Epée'!$AA$3=TRUE),IF(OR(P42&gt;=49,ISNUMBER(P42)=FALSE),0,VLOOKUP(P42,PointTable,Q$3,TRUE)),0)</f>
        <v>340</v>
      </c>
      <c r="R42" s="23"/>
      <c r="S42" s="23"/>
      <c r="T42" s="23"/>
      <c r="U42" s="24"/>
      <c r="W42" s="25">
        <f aca="true" t="shared" si="18" ref="W42:W67">I42</f>
        <v>0</v>
      </c>
      <c r="X42" s="25">
        <f aca="true" t="shared" si="19" ref="X42:X67">K42</f>
        <v>300</v>
      </c>
      <c r="Y42" s="25">
        <f aca="true" t="shared" si="20" ref="Y42:Y67">M42</f>
        <v>0</v>
      </c>
      <c r="Z42" s="25">
        <f aca="true" t="shared" si="21" ref="Z42:Z67">O42</f>
        <v>0</v>
      </c>
      <c r="AA42" s="25">
        <f aca="true" t="shared" si="22" ref="AA42:AA67">Q42</f>
        <v>340</v>
      </c>
      <c r="AB42" s="25">
        <f>IF(OR('Men''s Epée'!$A$3=1,R42&gt;0),ABS(R42),0)</f>
        <v>0</v>
      </c>
      <c r="AC42" s="25">
        <f>IF(OR('Men''s Epée'!$A$3=1,S42&gt;0),ABS(S42),0)</f>
        <v>0</v>
      </c>
      <c r="AD42" s="25">
        <f>IF(OR('Men''s Epée'!$A$3=1,T42&gt;0),ABS(T42),0)</f>
        <v>0</v>
      </c>
      <c r="AE42" s="25">
        <f>IF(OR('Men''s Epée'!$A$3=1,U42&gt;0),ABS(U42),0)</f>
        <v>0</v>
      </c>
      <c r="AG42" s="12">
        <f>IF('Men''s Epée'!$W$3=TRUE,I42,0)</f>
        <v>0</v>
      </c>
      <c r="AH42" s="12">
        <f>IF('Men''s Epée'!$X$3=TRUE,K42,0)</f>
        <v>300</v>
      </c>
      <c r="AI42" s="12">
        <f>IF('Men''s Epée'!$Y$3=TRUE,M42,0)</f>
        <v>0</v>
      </c>
      <c r="AJ42" s="12">
        <f>IF('Men''s Epée'!$Z$3=TRUE,O42,0)</f>
        <v>0</v>
      </c>
      <c r="AK42" s="12">
        <f>IF('Men''s Epée'!$AA$3=TRUE,Q42,0)</f>
        <v>340</v>
      </c>
      <c r="AL42" s="26">
        <f aca="true" t="shared" si="23" ref="AL42:AL67">MAX(R42,0)</f>
        <v>0</v>
      </c>
      <c r="AM42" s="26">
        <f aca="true" t="shared" si="24" ref="AM42:AM67">MAX(S42,0)</f>
        <v>0</v>
      </c>
      <c r="AN42" s="26">
        <f aca="true" t="shared" si="25" ref="AN42:AN67">MAX(T42,0)</f>
        <v>0</v>
      </c>
      <c r="AO42" s="26">
        <f aca="true" t="shared" si="26" ref="AO42:AO67">MAX(U42,0)</f>
        <v>0</v>
      </c>
      <c r="AP42" s="12">
        <f aca="true" t="shared" si="27" ref="AP42:AP67">LARGE(AG42:AO42,1)+LARGE(AG42:AO42,2)+LARGE(AG42:AO42,3)+F42</f>
        <v>640</v>
      </c>
    </row>
    <row r="43" spans="1:42" ht="13.5">
      <c r="A43" s="16" t="str">
        <f t="shared" si="0"/>
        <v>40</v>
      </c>
      <c r="B43" s="16" t="str">
        <f t="shared" si="17"/>
        <v>^</v>
      </c>
      <c r="C43" s="17" t="s">
        <v>377</v>
      </c>
      <c r="D43" s="18">
        <v>71</v>
      </c>
      <c r="E43" s="19">
        <f>ROUND(F43+IF('Men''s Epée'!$A$3=1,G43,0)+LARGE($W43:$AE43,1)+LARGE($W43:$AE43,2)+LARGE($W43:$AE43,3),0)</f>
        <v>591</v>
      </c>
      <c r="F43" s="20"/>
      <c r="G43" s="21"/>
      <c r="H43" s="21" t="s">
        <v>11</v>
      </c>
      <c r="I43" s="22">
        <f>IF(OR('Men''s Epée'!$A$3=1,'Men''s Epée'!$W$3=TRUE),IF(OR(H43&gt;=49,ISNUMBER(H43)=FALSE),0,VLOOKUP(H43,PointTable,I$3,TRUE)),0)</f>
        <v>0</v>
      </c>
      <c r="J43" s="21" t="s">
        <v>11</v>
      </c>
      <c r="K43" s="22">
        <f>IF(OR('Men''s Epée'!$A$3=1,'Men''s Epée'!$X$3=TRUE),IF(OR(J43&gt;=49,ISNUMBER(J43)=FALSE),0,VLOOKUP(J43,PointTable,K$3,TRUE)),0)</f>
        <v>0</v>
      </c>
      <c r="L43" s="21">
        <v>26</v>
      </c>
      <c r="M43" s="22">
        <f>IF(OR('Men''s Epée'!$A$3=1,'Men''s Epée'!$Y$3=TRUE),IF(OR(L43&gt;=49,ISNUMBER(L43)=FALSE),0,VLOOKUP(L43,PointTable,M$3,TRUE)),0)</f>
        <v>310</v>
      </c>
      <c r="N43" s="21" t="s">
        <v>11</v>
      </c>
      <c r="O43" s="22">
        <f>IF(OR('Men''s Epée'!$A$3=1,'Men''s Epée'!$Z$3=TRUE),IF(OR(N43&gt;=49,ISNUMBER(N43)=FALSE),0,VLOOKUP(N43,PointTable,O$3,TRUE)),0)</f>
        <v>0</v>
      </c>
      <c r="P43" s="21">
        <v>29</v>
      </c>
      <c r="Q43" s="22">
        <f>IF(OR('Men''s Epée'!$A$3=1,'Men''s Epée'!$AA$3=TRUE),IF(OR(P43&gt;=49,ISNUMBER(P43)=FALSE),0,VLOOKUP(P43,PointTable,Q$3,TRUE)),0)</f>
        <v>281</v>
      </c>
      <c r="R43" s="23"/>
      <c r="S43" s="23"/>
      <c r="T43" s="23"/>
      <c r="U43" s="24"/>
      <c r="W43" s="25">
        <f t="shared" si="18"/>
        <v>0</v>
      </c>
      <c r="X43" s="25">
        <f t="shared" si="19"/>
        <v>0</v>
      </c>
      <c r="Y43" s="25">
        <f t="shared" si="20"/>
        <v>310</v>
      </c>
      <c r="Z43" s="25">
        <f t="shared" si="21"/>
        <v>0</v>
      </c>
      <c r="AA43" s="25">
        <f t="shared" si="22"/>
        <v>281</v>
      </c>
      <c r="AB43" s="25">
        <f>IF(OR('Men''s Epée'!$A$3=1,R43&gt;0),ABS(R43),0)</f>
        <v>0</v>
      </c>
      <c r="AC43" s="25">
        <f>IF(OR('Men''s Epée'!$A$3=1,S43&gt;0),ABS(S43),0)</f>
        <v>0</v>
      </c>
      <c r="AD43" s="25">
        <f>IF(OR('Men''s Epée'!$A$3=1,T43&gt;0),ABS(T43),0)</f>
        <v>0</v>
      </c>
      <c r="AE43" s="25">
        <f>IF(OR('Men''s Epée'!$A$3=1,U43&gt;0),ABS(U43),0)</f>
        <v>0</v>
      </c>
      <c r="AG43" s="12">
        <f>IF('Men''s Epée'!$W$3=TRUE,I43,0)</f>
        <v>0</v>
      </c>
      <c r="AH43" s="12">
        <f>IF('Men''s Epée'!$X$3=TRUE,K43,0)</f>
        <v>0</v>
      </c>
      <c r="AI43" s="12">
        <f>IF('Men''s Epée'!$Y$3=TRUE,M43,0)</f>
        <v>310</v>
      </c>
      <c r="AJ43" s="12">
        <f>IF('Men''s Epée'!$Z$3=TRUE,O43,0)</f>
        <v>0</v>
      </c>
      <c r="AK43" s="12">
        <f>IF('Men''s Epée'!$AA$3=TRUE,Q43,0)</f>
        <v>281</v>
      </c>
      <c r="AL43" s="26">
        <f t="shared" si="23"/>
        <v>0</v>
      </c>
      <c r="AM43" s="26">
        <f t="shared" si="24"/>
        <v>0</v>
      </c>
      <c r="AN43" s="26">
        <f t="shared" si="25"/>
        <v>0</v>
      </c>
      <c r="AO43" s="26">
        <f t="shared" si="26"/>
        <v>0</v>
      </c>
      <c r="AP43" s="12">
        <f t="shared" si="27"/>
        <v>591</v>
      </c>
    </row>
    <row r="44" spans="1:42" ht="13.5">
      <c r="A44" s="16" t="str">
        <f t="shared" si="0"/>
        <v>41</v>
      </c>
      <c r="B44" s="16">
        <f t="shared" si="17"/>
      </c>
      <c r="C44" s="17" t="s">
        <v>379</v>
      </c>
      <c r="D44" s="18">
        <v>54</v>
      </c>
      <c r="E44" s="19">
        <f>ROUND(F44+IF('Men''s Epée'!$A$3=1,G44,0)+LARGE($W44:$AE44,1)+LARGE($W44:$AE44,2)+LARGE($W44:$AE44,3),0)</f>
        <v>507</v>
      </c>
      <c r="F44" s="20"/>
      <c r="G44" s="21"/>
      <c r="H44" s="21" t="s">
        <v>11</v>
      </c>
      <c r="I44" s="22">
        <f>IF(OR('Men''s Epée'!$A$3=1,'Men''s Epée'!$W$3=TRUE),IF(OR(H44&gt;=49,ISNUMBER(H44)=FALSE),0,VLOOKUP(H44,PointTable,I$3,TRUE)),0)</f>
        <v>0</v>
      </c>
      <c r="J44" s="21" t="s">
        <v>11</v>
      </c>
      <c r="K44" s="22">
        <f>IF(OR('Men''s Epée'!$A$3=1,'Men''s Epée'!$X$3=TRUE),IF(OR(J44&gt;=49,ISNUMBER(J44)=FALSE),0,VLOOKUP(J44,PointTable,K$3,TRUE)),0)</f>
        <v>0</v>
      </c>
      <c r="L44" s="21">
        <v>42</v>
      </c>
      <c r="M44" s="22">
        <f>IF(OR('Men''s Epée'!$A$3=1,'Men''s Epée'!$Y$3=TRUE),IF(OR(L44&gt;=49,ISNUMBER(L44)=FALSE),0,VLOOKUP(L44,PointTable,M$3,TRUE)),0)</f>
        <v>230</v>
      </c>
      <c r="N44" s="21" t="s">
        <v>11</v>
      </c>
      <c r="O44" s="22">
        <f>IF(OR('Men''s Epée'!$A$3=1,'Men''s Epée'!$Z$3=TRUE),IF(OR(N44&gt;=49,ISNUMBER(N44)=FALSE),0,VLOOKUP(N44,PointTable,O$3,TRUE)),0)</f>
        <v>0</v>
      </c>
      <c r="P44" s="21">
        <v>31</v>
      </c>
      <c r="Q44" s="22">
        <f>IF(OR('Men''s Epée'!$A$3=1,'Men''s Epée'!$AA$3=TRUE),IF(OR(P44&gt;=49,ISNUMBER(P44)=FALSE),0,VLOOKUP(P44,PointTable,Q$3,TRUE)),0)</f>
        <v>277</v>
      </c>
      <c r="R44" s="23"/>
      <c r="S44" s="23"/>
      <c r="T44" s="23"/>
      <c r="U44" s="24"/>
      <c r="W44" s="25">
        <f t="shared" si="18"/>
        <v>0</v>
      </c>
      <c r="X44" s="25">
        <f t="shared" si="19"/>
        <v>0</v>
      </c>
      <c r="Y44" s="25">
        <f t="shared" si="20"/>
        <v>230</v>
      </c>
      <c r="Z44" s="25">
        <f t="shared" si="21"/>
        <v>0</v>
      </c>
      <c r="AA44" s="25">
        <f t="shared" si="22"/>
        <v>277</v>
      </c>
      <c r="AB44" s="25">
        <f>IF(OR('Men''s Epée'!$A$3=1,R44&gt;0),ABS(R44),0)</f>
        <v>0</v>
      </c>
      <c r="AC44" s="25">
        <f>IF(OR('Men''s Epée'!$A$3=1,S44&gt;0),ABS(S44),0)</f>
        <v>0</v>
      </c>
      <c r="AD44" s="25">
        <f>IF(OR('Men''s Epée'!$A$3=1,T44&gt;0),ABS(T44),0)</f>
        <v>0</v>
      </c>
      <c r="AE44" s="25">
        <f>IF(OR('Men''s Epée'!$A$3=1,U44&gt;0),ABS(U44),0)</f>
        <v>0</v>
      </c>
      <c r="AG44" s="12">
        <f>IF('Men''s Epée'!$W$3=TRUE,I44,0)</f>
        <v>0</v>
      </c>
      <c r="AH44" s="12">
        <f>IF('Men''s Epée'!$X$3=TRUE,K44,0)</f>
        <v>0</v>
      </c>
      <c r="AI44" s="12">
        <f>IF('Men''s Epée'!$Y$3=TRUE,M44,0)</f>
        <v>230</v>
      </c>
      <c r="AJ44" s="12">
        <f>IF('Men''s Epée'!$Z$3=TRUE,O44,0)</f>
        <v>0</v>
      </c>
      <c r="AK44" s="12">
        <f>IF('Men''s Epée'!$AA$3=TRUE,Q44,0)</f>
        <v>277</v>
      </c>
      <c r="AL44" s="26">
        <f t="shared" si="23"/>
        <v>0</v>
      </c>
      <c r="AM44" s="26">
        <f t="shared" si="24"/>
        <v>0</v>
      </c>
      <c r="AN44" s="26">
        <f t="shared" si="25"/>
        <v>0</v>
      </c>
      <c r="AO44" s="26">
        <f t="shared" si="26"/>
        <v>0</v>
      </c>
      <c r="AP44" s="12">
        <f t="shared" si="27"/>
        <v>507</v>
      </c>
    </row>
    <row r="45" spans="1:42" ht="13.5">
      <c r="A45" s="16" t="str">
        <f t="shared" si="0"/>
        <v>42</v>
      </c>
      <c r="B45" s="16" t="str">
        <f t="shared" si="17"/>
        <v># ^</v>
      </c>
      <c r="C45" s="17" t="s">
        <v>209</v>
      </c>
      <c r="D45" s="18">
        <v>81</v>
      </c>
      <c r="E45" s="19">
        <f>ROUND(F45+IF('Men''s Epée'!$A$3=1,G45,0)+LARGE($W45:$AE45,1)+LARGE($W45:$AE45,2)+LARGE($W45:$AE45,3),0)</f>
        <v>495</v>
      </c>
      <c r="F45" s="20"/>
      <c r="G45" s="21"/>
      <c r="H45" s="21">
        <v>46</v>
      </c>
      <c r="I45" s="22">
        <f>IF(OR('Men''s Epée'!$A$3=1,'Men''s Epée'!$W$3=TRUE),IF(OR(H45&gt;=49,ISNUMBER(H45)=FALSE),0,VLOOKUP(H45,PointTable,I$3,TRUE)),0)</f>
        <v>210</v>
      </c>
      <c r="J45" s="21" t="s">
        <v>11</v>
      </c>
      <c r="K45" s="22">
        <f>IF(OR('Men''s Epée'!$A$3=1,'Men''s Epée'!$X$3=TRUE),IF(OR(J45&gt;=49,ISNUMBER(J45)=FALSE),0,VLOOKUP(J45,PointTable,K$3,TRUE)),0)</f>
        <v>0</v>
      </c>
      <c r="L45" s="21" t="s">
        <v>11</v>
      </c>
      <c r="M45" s="22">
        <f>IF(OR('Men''s Epée'!$A$3=1,'Men''s Epée'!$Y$3=TRUE),IF(OR(L45&gt;=49,ISNUMBER(L45)=FALSE),0,VLOOKUP(L45,PointTable,M$3,TRUE)),0)</f>
        <v>0</v>
      </c>
      <c r="N45" s="21" t="s">
        <v>11</v>
      </c>
      <c r="O45" s="22">
        <f>IF(OR('Men''s Epée'!$A$3=1,'Men''s Epée'!$Z$3=TRUE),IF(OR(N45&gt;=49,ISNUMBER(N45)=FALSE),0,VLOOKUP(N45,PointTable,O$3,TRUE)),0)</f>
        <v>0</v>
      </c>
      <c r="P45" s="21">
        <v>27</v>
      </c>
      <c r="Q45" s="22">
        <f>IF(OR('Men''s Epée'!$A$3=1,'Men''s Epée'!$AA$3=TRUE),IF(OR(P45&gt;=49,ISNUMBER(P45)=FALSE),0,VLOOKUP(P45,PointTable,Q$3,TRUE)),0)</f>
        <v>285</v>
      </c>
      <c r="R45" s="23"/>
      <c r="S45" s="23"/>
      <c r="T45" s="23"/>
      <c r="U45" s="24"/>
      <c r="W45" s="25">
        <f t="shared" si="18"/>
        <v>210</v>
      </c>
      <c r="X45" s="25">
        <f t="shared" si="19"/>
        <v>0</v>
      </c>
      <c r="Y45" s="25">
        <f t="shared" si="20"/>
        <v>0</v>
      </c>
      <c r="Z45" s="25">
        <f t="shared" si="21"/>
        <v>0</v>
      </c>
      <c r="AA45" s="25">
        <f t="shared" si="22"/>
        <v>285</v>
      </c>
      <c r="AB45" s="25">
        <f>IF(OR('Men''s Epée'!$A$3=1,R45&gt;0),ABS(R45),0)</f>
        <v>0</v>
      </c>
      <c r="AC45" s="25">
        <f>IF(OR('Men''s Epée'!$A$3=1,S45&gt;0),ABS(S45),0)</f>
        <v>0</v>
      </c>
      <c r="AD45" s="25">
        <f>IF(OR('Men''s Epée'!$A$3=1,T45&gt;0),ABS(T45),0)</f>
        <v>0</v>
      </c>
      <c r="AE45" s="25">
        <f>IF(OR('Men''s Epée'!$A$3=1,U45&gt;0),ABS(U45),0)</f>
        <v>0</v>
      </c>
      <c r="AG45" s="12">
        <f>IF('Men''s Epée'!$W$3=TRUE,I45,0)</f>
        <v>210</v>
      </c>
      <c r="AH45" s="12">
        <f>IF('Men''s Epée'!$X$3=TRUE,K45,0)</f>
        <v>0</v>
      </c>
      <c r="AI45" s="12">
        <f>IF('Men''s Epée'!$Y$3=TRUE,M45,0)</f>
        <v>0</v>
      </c>
      <c r="AJ45" s="12">
        <f>IF('Men''s Epée'!$Z$3=TRUE,O45,0)</f>
        <v>0</v>
      </c>
      <c r="AK45" s="12">
        <f>IF('Men''s Epée'!$AA$3=TRUE,Q45,0)</f>
        <v>285</v>
      </c>
      <c r="AL45" s="26">
        <f t="shared" si="23"/>
        <v>0</v>
      </c>
      <c r="AM45" s="26">
        <f t="shared" si="24"/>
        <v>0</v>
      </c>
      <c r="AN45" s="26">
        <f t="shared" si="25"/>
        <v>0</v>
      </c>
      <c r="AO45" s="26">
        <f t="shared" si="26"/>
        <v>0</v>
      </c>
      <c r="AP45" s="12">
        <f t="shared" si="27"/>
        <v>495</v>
      </c>
    </row>
    <row r="46" spans="1:42" ht="13.5">
      <c r="A46" s="16" t="str">
        <f t="shared" si="0"/>
        <v>43</v>
      </c>
      <c r="B46" s="16" t="str">
        <f t="shared" si="17"/>
        <v>#</v>
      </c>
      <c r="C46" s="17" t="s">
        <v>206</v>
      </c>
      <c r="D46" s="18">
        <v>84</v>
      </c>
      <c r="E46" s="19">
        <f>ROUND(F46+IF('Men''s Epée'!$A$3=1,G46,0)+LARGE($W46:$AE46,1)+LARGE($W46:$AE46,2)+LARGE($W46:$AE46,3),0)</f>
        <v>445</v>
      </c>
      <c r="F46" s="20"/>
      <c r="G46" s="21"/>
      <c r="H46" s="21">
        <v>42</v>
      </c>
      <c r="I46" s="22">
        <f>IF(OR('Men''s Epée'!$A$3=1,'Men''s Epée'!$W$3=TRUE),IF(OR(H46&gt;=49,ISNUMBER(H46)=FALSE),0,VLOOKUP(H46,PointTable,I$3,TRUE)),0)</f>
        <v>230</v>
      </c>
      <c r="J46" s="21">
        <v>45</v>
      </c>
      <c r="K46" s="22">
        <f>IF(OR('Men''s Epée'!$A$3=1,'Men''s Epée'!$X$3=TRUE),IF(OR(J46&gt;=49,ISNUMBER(J46)=FALSE),0,VLOOKUP(J46,PointTable,K$3,TRUE)),0)</f>
        <v>215</v>
      </c>
      <c r="L46" s="21" t="s">
        <v>11</v>
      </c>
      <c r="M46" s="22">
        <f>IF(OR('Men''s Epée'!$A$3=1,'Men''s Epée'!$Y$3=TRUE),IF(OR(L46&gt;=49,ISNUMBER(L46)=FALSE),0,VLOOKUP(L46,PointTable,M$3,TRUE)),0)</f>
        <v>0</v>
      </c>
      <c r="N46" s="21" t="s">
        <v>11</v>
      </c>
      <c r="O46" s="22">
        <f>IF(OR('Men''s Epée'!$A$3=1,'Men''s Epée'!$Z$3=TRUE),IF(OR(N46&gt;=49,ISNUMBER(N46)=FALSE),0,VLOOKUP(N46,PointTable,O$3,TRUE)),0)</f>
        <v>0</v>
      </c>
      <c r="P46" s="21" t="s">
        <v>11</v>
      </c>
      <c r="Q46" s="22">
        <f>IF(OR('Men''s Epée'!$A$3=1,'Men''s Epée'!$AA$3=TRUE),IF(OR(P46&gt;=49,ISNUMBER(P46)=FALSE),0,VLOOKUP(P46,PointTable,Q$3,TRUE)),0)</f>
        <v>0</v>
      </c>
      <c r="R46" s="23"/>
      <c r="S46" s="23"/>
      <c r="T46" s="23"/>
      <c r="U46" s="24"/>
      <c r="W46" s="25">
        <f t="shared" si="18"/>
        <v>230</v>
      </c>
      <c r="X46" s="25">
        <f t="shared" si="19"/>
        <v>215</v>
      </c>
      <c r="Y46" s="25">
        <f t="shared" si="20"/>
        <v>0</v>
      </c>
      <c r="Z46" s="25">
        <f t="shared" si="21"/>
        <v>0</v>
      </c>
      <c r="AA46" s="25">
        <f t="shared" si="22"/>
        <v>0</v>
      </c>
      <c r="AB46" s="25">
        <f>IF(OR('Men''s Epée'!$A$3=1,R46&gt;0),ABS(R46),0)</f>
        <v>0</v>
      </c>
      <c r="AC46" s="25">
        <f>IF(OR('Men''s Epée'!$A$3=1,S46&gt;0),ABS(S46),0)</f>
        <v>0</v>
      </c>
      <c r="AD46" s="25">
        <f>IF(OR('Men''s Epée'!$A$3=1,T46&gt;0),ABS(T46),0)</f>
        <v>0</v>
      </c>
      <c r="AE46" s="25">
        <f>IF(OR('Men''s Epée'!$A$3=1,U46&gt;0),ABS(U46),0)</f>
        <v>0</v>
      </c>
      <c r="AG46" s="12">
        <f>IF('Men''s Epée'!$W$3=TRUE,I46,0)</f>
        <v>230</v>
      </c>
      <c r="AH46" s="12">
        <f>IF('Men''s Epée'!$X$3=TRUE,K46,0)</f>
        <v>215</v>
      </c>
      <c r="AI46" s="12">
        <f>IF('Men''s Epée'!$Y$3=TRUE,M46,0)</f>
        <v>0</v>
      </c>
      <c r="AJ46" s="12">
        <f>IF('Men''s Epée'!$Z$3=TRUE,O46,0)</f>
        <v>0</v>
      </c>
      <c r="AK46" s="12">
        <f>IF('Men''s Epée'!$AA$3=TRUE,Q46,0)</f>
        <v>0</v>
      </c>
      <c r="AL46" s="26">
        <f t="shared" si="23"/>
        <v>0</v>
      </c>
      <c r="AM46" s="26">
        <f t="shared" si="24"/>
        <v>0</v>
      </c>
      <c r="AN46" s="26">
        <f t="shared" si="25"/>
        <v>0</v>
      </c>
      <c r="AO46" s="26">
        <f t="shared" si="26"/>
        <v>0</v>
      </c>
      <c r="AP46" s="12">
        <f t="shared" si="27"/>
        <v>445</v>
      </c>
    </row>
    <row r="47" spans="1:42" ht="13.5">
      <c r="A47" s="16" t="str">
        <f t="shared" si="0"/>
        <v>44</v>
      </c>
      <c r="B47" s="16" t="str">
        <f t="shared" si="17"/>
        <v>^</v>
      </c>
      <c r="C47" s="17" t="s">
        <v>376</v>
      </c>
      <c r="D47" s="18">
        <v>77</v>
      </c>
      <c r="E47" s="19">
        <f>ROUND(F47+IF('Men''s Epée'!$A$3=1,G47,0)+LARGE($W47:$AE47,1)+LARGE($W47:$AE47,2)+LARGE($W47:$AE47,3),0)</f>
        <v>415</v>
      </c>
      <c r="F47" s="20"/>
      <c r="G47" s="21"/>
      <c r="H47" s="21" t="s">
        <v>11</v>
      </c>
      <c r="I47" s="22">
        <f>IF(OR('Men''s Epée'!$A$3=1,'Men''s Epée'!$W$3=TRUE),IF(OR(H47&gt;=49,ISNUMBER(H47)=FALSE),0,VLOOKUP(H47,PointTable,I$3,TRUE)),0)</f>
        <v>0</v>
      </c>
      <c r="J47" s="21" t="s">
        <v>11</v>
      </c>
      <c r="K47" s="22">
        <f>IF(OR('Men''s Epée'!$A$3=1,'Men''s Epée'!$X$3=TRUE),IF(OR(J47&gt;=49,ISNUMBER(J47)=FALSE),0,VLOOKUP(J47,PointTable,K$3,TRUE)),0)</f>
        <v>0</v>
      </c>
      <c r="L47" s="21">
        <v>17</v>
      </c>
      <c r="M47" s="22">
        <f>IF(OR('Men''s Epée'!$A$3=1,'Men''s Epée'!$Y$3=TRUE),IF(OR(L47&gt;=49,ISNUMBER(L47)=FALSE),0,VLOOKUP(L47,PointTable,M$3,TRUE)),0)</f>
        <v>415</v>
      </c>
      <c r="N47" s="21" t="s">
        <v>11</v>
      </c>
      <c r="O47" s="22">
        <f>IF(OR('Men''s Epée'!$A$3=1,'Men''s Epée'!$Z$3=TRUE),IF(OR(N47&gt;=49,ISNUMBER(N47)=FALSE),0,VLOOKUP(N47,PointTable,O$3,TRUE)),0)</f>
        <v>0</v>
      </c>
      <c r="P47" s="21" t="s">
        <v>11</v>
      </c>
      <c r="Q47" s="22">
        <f>IF(OR('Men''s Epée'!$A$3=1,'Men''s Epée'!$AA$3=TRUE),IF(OR(P47&gt;=49,ISNUMBER(P47)=FALSE),0,VLOOKUP(P47,PointTable,Q$3,TRUE)),0)</f>
        <v>0</v>
      </c>
      <c r="R47" s="23"/>
      <c r="S47" s="23"/>
      <c r="T47" s="23"/>
      <c r="U47" s="24"/>
      <c r="W47" s="25">
        <f t="shared" si="18"/>
        <v>0</v>
      </c>
      <c r="X47" s="25">
        <f t="shared" si="19"/>
        <v>0</v>
      </c>
      <c r="Y47" s="25">
        <f t="shared" si="20"/>
        <v>415</v>
      </c>
      <c r="Z47" s="25">
        <f t="shared" si="21"/>
        <v>0</v>
      </c>
      <c r="AA47" s="25">
        <f t="shared" si="22"/>
        <v>0</v>
      </c>
      <c r="AB47" s="25">
        <f>IF(OR('Men''s Epée'!$A$3=1,R47&gt;0),ABS(R47),0)</f>
        <v>0</v>
      </c>
      <c r="AC47" s="25">
        <f>IF(OR('Men''s Epée'!$A$3=1,S47&gt;0),ABS(S47),0)</f>
        <v>0</v>
      </c>
      <c r="AD47" s="25">
        <f>IF(OR('Men''s Epée'!$A$3=1,T47&gt;0),ABS(T47),0)</f>
        <v>0</v>
      </c>
      <c r="AE47" s="25">
        <f>IF(OR('Men''s Epée'!$A$3=1,U47&gt;0),ABS(U47),0)</f>
        <v>0</v>
      </c>
      <c r="AG47" s="12">
        <f>IF('Men''s Epée'!$W$3=TRUE,I47,0)</f>
        <v>0</v>
      </c>
      <c r="AH47" s="12">
        <f>IF('Men''s Epée'!$X$3=TRUE,K47,0)</f>
        <v>0</v>
      </c>
      <c r="AI47" s="12">
        <f>IF('Men''s Epée'!$Y$3=TRUE,M47,0)</f>
        <v>415</v>
      </c>
      <c r="AJ47" s="12">
        <f>IF('Men''s Epée'!$Z$3=TRUE,O47,0)</f>
        <v>0</v>
      </c>
      <c r="AK47" s="12">
        <f>IF('Men''s Epée'!$AA$3=TRUE,Q47,0)</f>
        <v>0</v>
      </c>
      <c r="AL47" s="26">
        <f t="shared" si="23"/>
        <v>0</v>
      </c>
      <c r="AM47" s="26">
        <f t="shared" si="24"/>
        <v>0</v>
      </c>
      <c r="AN47" s="26">
        <f t="shared" si="25"/>
        <v>0</v>
      </c>
      <c r="AO47" s="26">
        <f t="shared" si="26"/>
        <v>0</v>
      </c>
      <c r="AP47" s="12">
        <f t="shared" si="27"/>
        <v>415</v>
      </c>
    </row>
    <row r="48" spans="1:42" ht="13.5">
      <c r="A48" s="16" t="str">
        <f t="shared" si="0"/>
        <v>45</v>
      </c>
      <c r="B48" s="16">
        <f t="shared" si="17"/>
      </c>
      <c r="C48" s="17" t="s">
        <v>182</v>
      </c>
      <c r="D48" s="18">
        <v>65</v>
      </c>
      <c r="E48" s="19">
        <f>ROUND(F48+IF('Men''s Epée'!$A$3=1,G48,0)+LARGE($W48:$AE48,1)+LARGE($W48:$AE48,2)+LARGE($W48:$AE48,3),0)</f>
        <v>400</v>
      </c>
      <c r="F48" s="20"/>
      <c r="G48" s="21"/>
      <c r="H48" s="21">
        <v>20</v>
      </c>
      <c r="I48" s="22">
        <f>IF(OR('Men''s Epée'!$A$3=1,'Men''s Epée'!$W$3=TRUE),IF(OR(H48&gt;=49,ISNUMBER(H48)=FALSE),0,VLOOKUP(H48,PointTable,I$3,TRUE)),0)</f>
        <v>400</v>
      </c>
      <c r="J48" s="21" t="s">
        <v>11</v>
      </c>
      <c r="K48" s="22">
        <f>IF(OR('Men''s Epée'!$A$3=1,'Men''s Epée'!$X$3=TRUE),IF(OR(J48&gt;=49,ISNUMBER(J48)=FALSE),0,VLOOKUP(J48,PointTable,K$3,TRUE)),0)</f>
        <v>0</v>
      </c>
      <c r="L48" s="21" t="s">
        <v>11</v>
      </c>
      <c r="M48" s="22">
        <f>IF(OR('Men''s Epée'!$A$3=1,'Men''s Epée'!$Y$3=TRUE),IF(OR(L48&gt;=49,ISNUMBER(L48)=FALSE),0,VLOOKUP(L48,PointTable,M$3,TRUE)),0)</f>
        <v>0</v>
      </c>
      <c r="N48" s="21" t="s">
        <v>11</v>
      </c>
      <c r="O48" s="22">
        <f>IF(OR('Men''s Epée'!$A$3=1,'Men''s Epée'!$Z$3=TRUE),IF(OR(N48&gt;=49,ISNUMBER(N48)=FALSE),0,VLOOKUP(N48,PointTable,O$3,TRUE)),0)</f>
        <v>0</v>
      </c>
      <c r="P48" s="21" t="s">
        <v>11</v>
      </c>
      <c r="Q48" s="22">
        <f>IF(OR('Men''s Epée'!$A$3=1,'Men''s Epée'!$AA$3=TRUE),IF(OR(P48&gt;=49,ISNUMBER(P48)=FALSE),0,VLOOKUP(P48,PointTable,Q$3,TRUE)),0)</f>
        <v>0</v>
      </c>
      <c r="R48" s="23"/>
      <c r="S48" s="23"/>
      <c r="T48" s="23"/>
      <c r="U48" s="24"/>
      <c r="W48" s="25">
        <f t="shared" si="18"/>
        <v>400</v>
      </c>
      <c r="X48" s="25">
        <f t="shared" si="19"/>
        <v>0</v>
      </c>
      <c r="Y48" s="25">
        <f t="shared" si="20"/>
        <v>0</v>
      </c>
      <c r="Z48" s="25">
        <f t="shared" si="21"/>
        <v>0</v>
      </c>
      <c r="AA48" s="25">
        <f t="shared" si="22"/>
        <v>0</v>
      </c>
      <c r="AB48" s="25">
        <f>IF(OR('Men''s Epée'!$A$3=1,R48&gt;0),ABS(R48),0)</f>
        <v>0</v>
      </c>
      <c r="AC48" s="25">
        <f>IF(OR('Men''s Epée'!$A$3=1,S48&gt;0),ABS(S48),0)</f>
        <v>0</v>
      </c>
      <c r="AD48" s="25">
        <f>IF(OR('Men''s Epée'!$A$3=1,T48&gt;0),ABS(T48),0)</f>
        <v>0</v>
      </c>
      <c r="AE48" s="25">
        <f>IF(OR('Men''s Epée'!$A$3=1,U48&gt;0),ABS(U48),0)</f>
        <v>0</v>
      </c>
      <c r="AG48" s="12">
        <f>IF('Men''s Epée'!$W$3=TRUE,I48,0)</f>
        <v>400</v>
      </c>
      <c r="AH48" s="12">
        <f>IF('Men''s Epée'!$X$3=TRUE,K48,0)</f>
        <v>0</v>
      </c>
      <c r="AI48" s="12">
        <f>IF('Men''s Epée'!$Y$3=TRUE,M48,0)</f>
        <v>0</v>
      </c>
      <c r="AJ48" s="12">
        <f>IF('Men''s Epée'!$Z$3=TRUE,O48,0)</f>
        <v>0</v>
      </c>
      <c r="AK48" s="12">
        <f>IF('Men''s Epée'!$AA$3=TRUE,Q48,0)</f>
        <v>0</v>
      </c>
      <c r="AL48" s="26">
        <f t="shared" si="23"/>
        <v>0</v>
      </c>
      <c r="AM48" s="26">
        <f t="shared" si="24"/>
        <v>0</v>
      </c>
      <c r="AN48" s="26">
        <f t="shared" si="25"/>
        <v>0</v>
      </c>
      <c r="AO48" s="26">
        <f t="shared" si="26"/>
        <v>0</v>
      </c>
      <c r="AP48" s="12">
        <f t="shared" si="27"/>
        <v>400</v>
      </c>
    </row>
    <row r="49" spans="1:42" ht="13.5">
      <c r="A49" s="16" t="str">
        <f t="shared" si="0"/>
        <v>46</v>
      </c>
      <c r="B49" s="16" t="str">
        <f t="shared" si="17"/>
        <v># ^</v>
      </c>
      <c r="C49" s="17" t="s">
        <v>349</v>
      </c>
      <c r="D49" s="18">
        <v>81</v>
      </c>
      <c r="E49" s="19">
        <f>ROUND(F49+IF('Men''s Epée'!$A$3=1,G49,0)+LARGE($W49:$AE49,1)+LARGE($W49:$AE49,2)+LARGE($W49:$AE49,3),0)</f>
        <v>395</v>
      </c>
      <c r="F49" s="20"/>
      <c r="G49" s="21"/>
      <c r="H49" s="21" t="s">
        <v>11</v>
      </c>
      <c r="I49" s="22">
        <f>IF(OR('Men''s Epée'!$A$3=1,'Men''s Epée'!$W$3=TRUE),IF(OR(H49&gt;=49,ISNUMBER(H49)=FALSE),0,VLOOKUP(H49,PointTable,I$3,TRUE)),0)</f>
        <v>0</v>
      </c>
      <c r="J49" s="21">
        <v>21</v>
      </c>
      <c r="K49" s="22">
        <f>IF(OR('Men''s Epée'!$A$3=1,'Men''s Epée'!$X$3=TRUE),IF(OR(J49&gt;=49,ISNUMBER(J49)=FALSE),0,VLOOKUP(J49,PointTable,K$3,TRUE)),0)</f>
        <v>395</v>
      </c>
      <c r="L49" s="21" t="s">
        <v>11</v>
      </c>
      <c r="M49" s="22">
        <f>IF(OR('Men''s Epée'!$A$3=1,'Men''s Epée'!$Y$3=TRUE),IF(OR(L49&gt;=49,ISNUMBER(L49)=FALSE),0,VLOOKUP(L49,PointTable,M$3,TRUE)),0)</f>
        <v>0</v>
      </c>
      <c r="N49" s="21" t="s">
        <v>11</v>
      </c>
      <c r="O49" s="22">
        <f>IF(OR('Men''s Epée'!$A$3=1,'Men''s Epée'!$Z$3=TRUE),IF(OR(N49&gt;=49,ISNUMBER(N49)=FALSE),0,VLOOKUP(N49,PointTable,O$3,TRUE)),0)</f>
        <v>0</v>
      </c>
      <c r="P49" s="21" t="s">
        <v>11</v>
      </c>
      <c r="Q49" s="22">
        <f>IF(OR('Men''s Epée'!$A$3=1,'Men''s Epée'!$AA$3=TRUE),IF(OR(P49&gt;=49,ISNUMBER(P49)=FALSE),0,VLOOKUP(P49,PointTable,Q$3,TRUE)),0)</f>
        <v>0</v>
      </c>
      <c r="R49" s="23"/>
      <c r="S49" s="23"/>
      <c r="T49" s="23"/>
      <c r="U49" s="24"/>
      <c r="W49" s="25">
        <f t="shared" si="18"/>
        <v>0</v>
      </c>
      <c r="X49" s="25">
        <f t="shared" si="19"/>
        <v>395</v>
      </c>
      <c r="Y49" s="25">
        <f t="shared" si="20"/>
        <v>0</v>
      </c>
      <c r="Z49" s="25">
        <f t="shared" si="21"/>
        <v>0</v>
      </c>
      <c r="AA49" s="25">
        <f t="shared" si="22"/>
        <v>0</v>
      </c>
      <c r="AB49" s="25">
        <f>IF(OR('Men''s Epée'!$A$3=1,R49&gt;0),ABS(R49),0)</f>
        <v>0</v>
      </c>
      <c r="AC49" s="25">
        <f>IF(OR('Men''s Epée'!$A$3=1,S49&gt;0),ABS(S49),0)</f>
        <v>0</v>
      </c>
      <c r="AD49" s="25">
        <f>IF(OR('Men''s Epée'!$A$3=1,T49&gt;0),ABS(T49),0)</f>
        <v>0</v>
      </c>
      <c r="AE49" s="25">
        <f>IF(OR('Men''s Epée'!$A$3=1,U49&gt;0),ABS(U49),0)</f>
        <v>0</v>
      </c>
      <c r="AG49" s="12">
        <f>IF('Men''s Epée'!$W$3=TRUE,I49,0)</f>
        <v>0</v>
      </c>
      <c r="AH49" s="12">
        <f>IF('Men''s Epée'!$X$3=TRUE,K49,0)</f>
        <v>395</v>
      </c>
      <c r="AI49" s="12">
        <f>IF('Men''s Epée'!$Y$3=TRUE,M49,0)</f>
        <v>0</v>
      </c>
      <c r="AJ49" s="12">
        <f>IF('Men''s Epée'!$Z$3=TRUE,O49,0)</f>
        <v>0</v>
      </c>
      <c r="AK49" s="12">
        <f>IF('Men''s Epée'!$AA$3=TRUE,Q49,0)</f>
        <v>0</v>
      </c>
      <c r="AL49" s="26">
        <f t="shared" si="23"/>
        <v>0</v>
      </c>
      <c r="AM49" s="26">
        <f t="shared" si="24"/>
        <v>0</v>
      </c>
      <c r="AN49" s="26">
        <f t="shared" si="25"/>
        <v>0</v>
      </c>
      <c r="AO49" s="26">
        <f t="shared" si="26"/>
        <v>0</v>
      </c>
      <c r="AP49" s="12">
        <f t="shared" si="27"/>
        <v>395</v>
      </c>
    </row>
    <row r="50" spans="1:42" ht="13.5">
      <c r="A50" s="16" t="str">
        <f t="shared" si="0"/>
        <v>47</v>
      </c>
      <c r="B50" s="16" t="str">
        <f t="shared" si="17"/>
        <v>^</v>
      </c>
      <c r="C50" s="17" t="s">
        <v>197</v>
      </c>
      <c r="D50" s="18">
        <v>77</v>
      </c>
      <c r="E50" s="19">
        <f>ROUND(F50+IF('Men''s Epée'!$A$3=1,G50,0)+LARGE($W50:$AE50,1)+LARGE($W50:$AE50,2)+LARGE($W50:$AE50,3),0)</f>
        <v>390</v>
      </c>
      <c r="F50" s="20"/>
      <c r="G50" s="21"/>
      <c r="H50" s="21">
        <v>22</v>
      </c>
      <c r="I50" s="22">
        <f>IF(OR('Men''s Epée'!$A$3=1,'Men''s Epée'!$W$3=TRUE),IF(OR(H50&gt;=49,ISNUMBER(H50)=FALSE),0,VLOOKUP(H50,PointTable,I$3,TRUE)),0)</f>
        <v>390</v>
      </c>
      <c r="J50" s="21" t="s">
        <v>11</v>
      </c>
      <c r="K50" s="22">
        <f>IF(OR('Men''s Epée'!$A$3=1,'Men''s Epée'!$X$3=TRUE),IF(OR(J50&gt;=49,ISNUMBER(J50)=FALSE),0,VLOOKUP(J50,PointTable,K$3,TRUE)),0)</f>
        <v>0</v>
      </c>
      <c r="L50" s="21" t="s">
        <v>11</v>
      </c>
      <c r="M50" s="22">
        <f>IF(OR('Men''s Epée'!$A$3=1,'Men''s Epée'!$Y$3=TRUE),IF(OR(L50&gt;=49,ISNUMBER(L50)=FALSE),0,VLOOKUP(L50,PointTable,M$3,TRUE)),0)</f>
        <v>0</v>
      </c>
      <c r="N50" s="21" t="s">
        <v>11</v>
      </c>
      <c r="O50" s="22">
        <f>IF(OR('Men''s Epée'!$A$3=1,'Men''s Epée'!$Z$3=TRUE),IF(OR(N50&gt;=49,ISNUMBER(N50)=FALSE),0,VLOOKUP(N50,PointTable,O$3,TRUE)),0)</f>
        <v>0</v>
      </c>
      <c r="P50" s="21" t="s">
        <v>11</v>
      </c>
      <c r="Q50" s="22">
        <f>IF(OR('Men''s Epée'!$A$3=1,'Men''s Epée'!$AA$3=TRUE),IF(OR(P50&gt;=49,ISNUMBER(P50)=FALSE),0,VLOOKUP(P50,PointTable,Q$3,TRUE)),0)</f>
        <v>0</v>
      </c>
      <c r="R50" s="23"/>
      <c r="S50" s="23"/>
      <c r="T50" s="23"/>
      <c r="U50" s="24"/>
      <c r="W50" s="25">
        <f t="shared" si="18"/>
        <v>390</v>
      </c>
      <c r="X50" s="25">
        <f t="shared" si="19"/>
        <v>0</v>
      </c>
      <c r="Y50" s="25">
        <f t="shared" si="20"/>
        <v>0</v>
      </c>
      <c r="Z50" s="25">
        <f t="shared" si="21"/>
        <v>0</v>
      </c>
      <c r="AA50" s="25">
        <f t="shared" si="22"/>
        <v>0</v>
      </c>
      <c r="AB50" s="25">
        <f>IF(OR('Men''s Epée'!$A$3=1,R50&gt;0),ABS(R50),0)</f>
        <v>0</v>
      </c>
      <c r="AC50" s="25">
        <f>IF(OR('Men''s Epée'!$A$3=1,S50&gt;0),ABS(S50),0)</f>
        <v>0</v>
      </c>
      <c r="AD50" s="25">
        <f>IF(OR('Men''s Epée'!$A$3=1,T50&gt;0),ABS(T50),0)</f>
        <v>0</v>
      </c>
      <c r="AE50" s="25">
        <f>IF(OR('Men''s Epée'!$A$3=1,U50&gt;0),ABS(U50),0)</f>
        <v>0</v>
      </c>
      <c r="AG50" s="12">
        <f>IF('Men''s Epée'!$W$3=TRUE,I50,0)</f>
        <v>390</v>
      </c>
      <c r="AH50" s="12">
        <f>IF('Men''s Epée'!$X$3=TRUE,K50,0)</f>
        <v>0</v>
      </c>
      <c r="AI50" s="12">
        <f>IF('Men''s Epée'!$Y$3=TRUE,M50,0)</f>
        <v>0</v>
      </c>
      <c r="AJ50" s="12">
        <f>IF('Men''s Epée'!$Z$3=TRUE,O50,0)</f>
        <v>0</v>
      </c>
      <c r="AK50" s="12">
        <f>IF('Men''s Epée'!$AA$3=TRUE,Q50,0)</f>
        <v>0</v>
      </c>
      <c r="AL50" s="26">
        <f t="shared" si="23"/>
        <v>0</v>
      </c>
      <c r="AM50" s="26">
        <f t="shared" si="24"/>
        <v>0</v>
      </c>
      <c r="AN50" s="26">
        <f t="shared" si="25"/>
        <v>0</v>
      </c>
      <c r="AO50" s="26">
        <f t="shared" si="26"/>
        <v>0</v>
      </c>
      <c r="AP50" s="12">
        <f t="shared" si="27"/>
        <v>390</v>
      </c>
    </row>
    <row r="51" spans="1:42" ht="13.5">
      <c r="A51" s="16" t="str">
        <f t="shared" si="0"/>
        <v>48</v>
      </c>
      <c r="B51" s="16" t="str">
        <f t="shared" si="17"/>
        <v>^</v>
      </c>
      <c r="C51" s="17" t="s">
        <v>193</v>
      </c>
      <c r="D51" s="18">
        <v>74</v>
      </c>
      <c r="E51" s="19">
        <f>ROUND(F51+IF('Men''s Epée'!$A$3=1,G51,0)+LARGE($W51:$AE51,1)+LARGE($W51:$AE51,2)+LARGE($W51:$AE51,3),0)</f>
        <v>350</v>
      </c>
      <c r="F51" s="20"/>
      <c r="G51" s="21"/>
      <c r="H51" s="21" t="s">
        <v>11</v>
      </c>
      <c r="I51" s="22">
        <f>IF(OR('Men''s Epée'!$A$3=1,'Men''s Epée'!$W$3=TRUE),IF(OR(H51&gt;=49,ISNUMBER(H51)=FALSE),0,VLOOKUP(H51,PointTable,I$3,TRUE)),0)</f>
        <v>0</v>
      </c>
      <c r="J51" s="21" t="s">
        <v>11</v>
      </c>
      <c r="K51" s="22">
        <f>IF(OR('Men''s Epée'!$A$3=1,'Men''s Epée'!$X$3=TRUE),IF(OR(J51&gt;=49,ISNUMBER(J51)=FALSE),0,VLOOKUP(J51,PointTable,K$3,TRUE)),0)</f>
        <v>0</v>
      </c>
      <c r="L51" s="21" t="s">
        <v>11</v>
      </c>
      <c r="M51" s="22">
        <f>IF(OR('Men''s Epée'!$A$3=1,'Men''s Epée'!$Y$3=TRUE),IF(OR(L51&gt;=49,ISNUMBER(L51)=FALSE),0,VLOOKUP(L51,PointTable,M$3,TRUE)),0)</f>
        <v>0</v>
      </c>
      <c r="N51" s="21">
        <v>17</v>
      </c>
      <c r="O51" s="22">
        <f>IF(OR('Men''s Epée'!$A$3=1,'Men''s Epée'!$Z$3=TRUE),IF(OR(N51&gt;=49,ISNUMBER(N51)=FALSE),0,VLOOKUP(N51,PointTable,O$3,TRUE)),0)</f>
        <v>350</v>
      </c>
      <c r="P51" s="21" t="s">
        <v>11</v>
      </c>
      <c r="Q51" s="22">
        <f>IF(OR('Men''s Epée'!$A$3=1,'Men''s Epée'!$AA$3=TRUE),IF(OR(P51&gt;=49,ISNUMBER(P51)=FALSE),0,VLOOKUP(P51,PointTable,Q$3,TRUE)),0)</f>
        <v>0</v>
      </c>
      <c r="R51" s="23"/>
      <c r="S51" s="23"/>
      <c r="T51" s="23"/>
      <c r="U51" s="24"/>
      <c r="W51" s="25">
        <f t="shared" si="18"/>
        <v>0</v>
      </c>
      <c r="X51" s="25">
        <f t="shared" si="19"/>
        <v>0</v>
      </c>
      <c r="Y51" s="25">
        <f t="shared" si="20"/>
        <v>0</v>
      </c>
      <c r="Z51" s="25">
        <f t="shared" si="21"/>
        <v>350</v>
      </c>
      <c r="AA51" s="25">
        <f t="shared" si="22"/>
        <v>0</v>
      </c>
      <c r="AB51" s="25">
        <f>IF(OR('Men''s Epée'!$A$3=1,R51&gt;0),ABS(R51),0)</f>
        <v>0</v>
      </c>
      <c r="AC51" s="25">
        <f>IF(OR('Men''s Epée'!$A$3=1,S51&gt;0),ABS(S51),0)</f>
        <v>0</v>
      </c>
      <c r="AD51" s="25">
        <f>IF(OR('Men''s Epée'!$A$3=1,T51&gt;0),ABS(T51),0)</f>
        <v>0</v>
      </c>
      <c r="AE51" s="25">
        <f>IF(OR('Men''s Epée'!$A$3=1,U51&gt;0),ABS(U51),0)</f>
        <v>0</v>
      </c>
      <c r="AG51" s="12">
        <f>IF('Men''s Epée'!$W$3=TRUE,I51,0)</f>
        <v>0</v>
      </c>
      <c r="AH51" s="12">
        <f>IF('Men''s Epée'!$X$3=TRUE,K51,0)</f>
        <v>0</v>
      </c>
      <c r="AI51" s="12">
        <f>IF('Men''s Epée'!$Y$3=TRUE,M51,0)</f>
        <v>0</v>
      </c>
      <c r="AJ51" s="12">
        <f>IF('Men''s Epée'!$Z$3=TRUE,O51,0)</f>
        <v>350</v>
      </c>
      <c r="AK51" s="12">
        <f>IF('Men''s Epée'!$AA$3=TRUE,Q51,0)</f>
        <v>0</v>
      </c>
      <c r="AL51" s="26">
        <f t="shared" si="23"/>
        <v>0</v>
      </c>
      <c r="AM51" s="26">
        <f t="shared" si="24"/>
        <v>0</v>
      </c>
      <c r="AN51" s="26">
        <f t="shared" si="25"/>
        <v>0</v>
      </c>
      <c r="AO51" s="26">
        <f t="shared" si="26"/>
        <v>0</v>
      </c>
      <c r="AP51" s="12">
        <f t="shared" si="27"/>
        <v>350</v>
      </c>
    </row>
    <row r="52" spans="1:42" ht="13.5">
      <c r="A52" s="16" t="str">
        <f t="shared" si="0"/>
        <v>49</v>
      </c>
      <c r="B52" s="16">
        <f t="shared" si="17"/>
      </c>
      <c r="C52" s="27" t="s">
        <v>180</v>
      </c>
      <c r="D52" s="18">
        <v>67</v>
      </c>
      <c r="E52" s="19">
        <f>ROUND(F52+IF('Men''s Epée'!$A$3=1,G52,0)+LARGE($W52:$AE52,1)+LARGE($W52:$AE52,2)+LARGE($W52:$AE52,3),0)</f>
        <v>315</v>
      </c>
      <c r="F52" s="20"/>
      <c r="G52" s="21"/>
      <c r="H52" s="21">
        <v>25</v>
      </c>
      <c r="I52" s="22">
        <f>IF(OR('Men''s Epée'!$A$3=1,'Men''s Epée'!$W$3=TRUE),IF(OR(H52&gt;=49,ISNUMBER(H52)=FALSE),0,VLOOKUP(H52,PointTable,I$3,TRUE)),0)</f>
        <v>315</v>
      </c>
      <c r="J52" s="21" t="s">
        <v>11</v>
      </c>
      <c r="K52" s="22">
        <f>IF(OR('Men''s Epée'!$A$3=1,'Men''s Epée'!$X$3=TRUE),IF(OR(J52&gt;=49,ISNUMBER(J52)=FALSE),0,VLOOKUP(J52,PointTable,K$3,TRUE)),0)</f>
        <v>0</v>
      </c>
      <c r="L52" s="21" t="s">
        <v>11</v>
      </c>
      <c r="M52" s="22">
        <f>IF(OR('Men''s Epée'!$A$3=1,'Men''s Epée'!$Y$3=TRUE),IF(OR(L52&gt;=49,ISNUMBER(L52)=FALSE),0,VLOOKUP(L52,PointTable,M$3,TRUE)),0)</f>
        <v>0</v>
      </c>
      <c r="N52" s="21" t="s">
        <v>11</v>
      </c>
      <c r="O52" s="22">
        <f>IF(OR('Men''s Epée'!$A$3=1,'Men''s Epée'!$Z$3=TRUE),IF(OR(N52&gt;=49,ISNUMBER(N52)=FALSE),0,VLOOKUP(N52,PointTable,O$3,TRUE)),0)</f>
        <v>0</v>
      </c>
      <c r="P52" s="21" t="s">
        <v>11</v>
      </c>
      <c r="Q52" s="22">
        <f>IF(OR('Men''s Epée'!$A$3=1,'Men''s Epée'!$AA$3=TRUE),IF(OR(P52&gt;=49,ISNUMBER(P52)=FALSE),0,VLOOKUP(P52,PointTable,Q$3,TRUE)),0)</f>
        <v>0</v>
      </c>
      <c r="R52" s="23"/>
      <c r="S52" s="23"/>
      <c r="T52" s="23"/>
      <c r="U52" s="24"/>
      <c r="W52" s="25">
        <f t="shared" si="18"/>
        <v>315</v>
      </c>
      <c r="X52" s="25">
        <f t="shared" si="19"/>
        <v>0</v>
      </c>
      <c r="Y52" s="25">
        <f t="shared" si="20"/>
        <v>0</v>
      </c>
      <c r="Z52" s="25">
        <f t="shared" si="21"/>
        <v>0</v>
      </c>
      <c r="AA52" s="25">
        <f t="shared" si="22"/>
        <v>0</v>
      </c>
      <c r="AB52" s="25">
        <f>IF(OR('Men''s Epée'!$A$3=1,R52&gt;0),ABS(R52),0)</f>
        <v>0</v>
      </c>
      <c r="AC52" s="25">
        <f>IF(OR('Men''s Epée'!$A$3=1,S52&gt;0),ABS(S52),0)</f>
        <v>0</v>
      </c>
      <c r="AD52" s="25">
        <f>IF(OR('Men''s Epée'!$A$3=1,T52&gt;0),ABS(T52),0)</f>
        <v>0</v>
      </c>
      <c r="AE52" s="25">
        <f>IF(OR('Men''s Epée'!$A$3=1,U52&gt;0),ABS(U52),0)</f>
        <v>0</v>
      </c>
      <c r="AG52" s="12">
        <f>IF('Men''s Epée'!$W$3=TRUE,I52,0)</f>
        <v>315</v>
      </c>
      <c r="AH52" s="12">
        <f>IF('Men''s Epée'!$X$3=TRUE,K52,0)</f>
        <v>0</v>
      </c>
      <c r="AI52" s="12">
        <f>IF('Men''s Epée'!$Y$3=TRUE,M52,0)</f>
        <v>0</v>
      </c>
      <c r="AJ52" s="12">
        <f>IF('Men''s Epée'!$Z$3=TRUE,O52,0)</f>
        <v>0</v>
      </c>
      <c r="AK52" s="12">
        <f>IF('Men''s Epée'!$AA$3=TRUE,Q52,0)</f>
        <v>0</v>
      </c>
      <c r="AL52" s="26">
        <f t="shared" si="23"/>
        <v>0</v>
      </c>
      <c r="AM52" s="26">
        <f t="shared" si="24"/>
        <v>0</v>
      </c>
      <c r="AN52" s="26">
        <f t="shared" si="25"/>
        <v>0</v>
      </c>
      <c r="AO52" s="26">
        <f t="shared" si="26"/>
        <v>0</v>
      </c>
      <c r="AP52" s="12">
        <f t="shared" si="27"/>
        <v>315</v>
      </c>
    </row>
    <row r="53" spans="1:42" ht="13.5">
      <c r="A53" s="16" t="str">
        <f t="shared" si="0"/>
        <v>50</v>
      </c>
      <c r="B53" s="16" t="str">
        <f t="shared" si="17"/>
        <v># ^</v>
      </c>
      <c r="C53" s="39" t="s">
        <v>415</v>
      </c>
      <c r="D53" s="18">
        <v>81</v>
      </c>
      <c r="E53" s="19">
        <f>ROUND(F53+IF('Men''s Epée'!$A$3=1,G53,0)+LARGE($W53:$AE53,1)+LARGE($W53:$AE53,2)+LARGE($W53:$AE53,3),0)</f>
        <v>310</v>
      </c>
      <c r="F53" s="20"/>
      <c r="G53" s="21"/>
      <c r="H53" s="21" t="s">
        <v>11</v>
      </c>
      <c r="I53" s="22">
        <f>IF(OR('Men''s Epée'!$A$3=1,'Men''s Epée'!$W$3=TRUE),IF(OR(H53&gt;=49,ISNUMBER(H53)=FALSE),0,VLOOKUP(H53,PointTable,I$3,TRUE)),0)</f>
        <v>0</v>
      </c>
      <c r="J53" s="21" t="s">
        <v>11</v>
      </c>
      <c r="K53" s="22">
        <f>IF(OR('Men''s Epée'!$A$3=1,'Men''s Epée'!$X$3=TRUE),IF(OR(J53&gt;=49,ISNUMBER(J53)=FALSE),0,VLOOKUP(J53,PointTable,K$3,TRUE)),0)</f>
        <v>0</v>
      </c>
      <c r="L53" s="21" t="s">
        <v>11</v>
      </c>
      <c r="M53" s="22">
        <f>IF(OR('Men''s Epée'!$A$3=1,'Men''s Epée'!$Y$3=TRUE),IF(OR(L53&gt;=49,ISNUMBER(L53)=FALSE),0,VLOOKUP(L53,PointTable,M$3,TRUE)),0)</f>
        <v>0</v>
      </c>
      <c r="N53" s="21">
        <v>25</v>
      </c>
      <c r="O53" s="22">
        <f>IF(OR('Men''s Epée'!$A$3=1,'Men''s Epée'!$Z$3=TRUE),IF(OR(N53&gt;=49,ISNUMBER(N53)=FALSE),0,VLOOKUP(N53,PointTable,O$3,TRUE)),0)</f>
        <v>310</v>
      </c>
      <c r="P53" s="21" t="s">
        <v>11</v>
      </c>
      <c r="Q53" s="22">
        <f>IF(OR('Men''s Epée'!$A$3=1,'Men''s Epée'!$AA$3=TRUE),IF(OR(P53&gt;=49,ISNUMBER(P53)=FALSE),0,VLOOKUP(P53,PointTable,Q$3,TRUE)),0)</f>
        <v>0</v>
      </c>
      <c r="R53" s="23"/>
      <c r="S53" s="23"/>
      <c r="T53" s="23"/>
      <c r="U53" s="24"/>
      <c r="W53" s="25">
        <f t="shared" si="18"/>
        <v>0</v>
      </c>
      <c r="X53" s="25">
        <f t="shared" si="19"/>
        <v>0</v>
      </c>
      <c r="Y53" s="25">
        <f t="shared" si="20"/>
        <v>0</v>
      </c>
      <c r="Z53" s="25">
        <f t="shared" si="21"/>
        <v>310</v>
      </c>
      <c r="AA53" s="25">
        <f t="shared" si="22"/>
        <v>0</v>
      </c>
      <c r="AB53" s="25">
        <f>IF(OR('Men''s Epée'!$A$3=1,R53&gt;0),ABS(R53),0)</f>
        <v>0</v>
      </c>
      <c r="AC53" s="25">
        <f>IF(OR('Men''s Epée'!$A$3=1,S53&gt;0),ABS(S53),0)</f>
        <v>0</v>
      </c>
      <c r="AD53" s="25">
        <f>IF(OR('Men''s Epée'!$A$3=1,T53&gt;0),ABS(T53),0)</f>
        <v>0</v>
      </c>
      <c r="AE53" s="25">
        <f>IF(OR('Men''s Epée'!$A$3=1,U53&gt;0),ABS(U53),0)</f>
        <v>0</v>
      </c>
      <c r="AG53" s="12">
        <f>IF('Men''s Epée'!$W$3=TRUE,I53,0)</f>
        <v>0</v>
      </c>
      <c r="AH53" s="12">
        <f>IF('Men''s Epée'!$X$3=TRUE,K53,0)</f>
        <v>0</v>
      </c>
      <c r="AI53" s="12">
        <f>IF('Men''s Epée'!$Y$3=TRUE,M53,0)</f>
        <v>0</v>
      </c>
      <c r="AJ53" s="12">
        <f>IF('Men''s Epée'!$Z$3=TRUE,O53,0)</f>
        <v>310</v>
      </c>
      <c r="AK53" s="12">
        <f>IF('Men''s Epée'!$AA$3=TRUE,Q53,0)</f>
        <v>0</v>
      </c>
      <c r="AL53" s="26">
        <f t="shared" si="23"/>
        <v>0</v>
      </c>
      <c r="AM53" s="26">
        <f t="shared" si="24"/>
        <v>0</v>
      </c>
      <c r="AN53" s="26">
        <f t="shared" si="25"/>
        <v>0</v>
      </c>
      <c r="AO53" s="26">
        <f t="shared" si="26"/>
        <v>0</v>
      </c>
      <c r="AP53" s="12">
        <f t="shared" si="27"/>
        <v>310</v>
      </c>
    </row>
    <row r="54" spans="1:42" ht="13.5">
      <c r="A54" s="16" t="str">
        <f t="shared" si="0"/>
        <v>51</v>
      </c>
      <c r="B54" s="16">
        <f t="shared" si="17"/>
      </c>
      <c r="C54" s="17" t="s">
        <v>390</v>
      </c>
      <c r="D54" s="18">
        <v>65</v>
      </c>
      <c r="E54" s="19">
        <f>ROUND(F54+IF('Men''s Epée'!$A$3=1,G54,0)+LARGE($W54:$AE54,1)+LARGE($W54:$AE54,2)+LARGE($W54:$AE54,3),0)</f>
        <v>300</v>
      </c>
      <c r="F54" s="20"/>
      <c r="G54" s="21"/>
      <c r="H54" s="21" t="s">
        <v>11</v>
      </c>
      <c r="I54" s="22">
        <f>IF(OR('Men''s Epée'!$A$3=1,'Men''s Epée'!$W$3=TRUE),IF(OR(H54&gt;=49,ISNUMBER(H54)=FALSE),0,VLOOKUP(H54,PointTable,I$3,TRUE)),0)</f>
        <v>0</v>
      </c>
      <c r="J54" s="21" t="s">
        <v>11</v>
      </c>
      <c r="K54" s="22">
        <f>IF(OR('Men''s Epée'!$A$3=1,'Men''s Epée'!$X$3=TRUE),IF(OR(J54&gt;=49,ISNUMBER(J54)=FALSE),0,VLOOKUP(J54,PointTable,K$3,TRUE)),0)</f>
        <v>0</v>
      </c>
      <c r="L54" s="21">
        <v>28</v>
      </c>
      <c r="M54" s="22">
        <f>IF(OR('Men''s Epée'!$A$3=1,'Men''s Epée'!$Y$3=TRUE),IF(OR(L54&gt;=49,ISNUMBER(L54)=FALSE),0,VLOOKUP(L54,PointTable,M$3,TRUE)),0)</f>
        <v>300</v>
      </c>
      <c r="N54" s="21" t="s">
        <v>11</v>
      </c>
      <c r="O54" s="22">
        <f>IF(OR('Men''s Epée'!$A$3=1,'Men''s Epée'!$Z$3=TRUE),IF(OR(N54&gt;=49,ISNUMBER(N54)=FALSE),0,VLOOKUP(N54,PointTable,O$3,TRUE)),0)</f>
        <v>0</v>
      </c>
      <c r="P54" s="21" t="s">
        <v>11</v>
      </c>
      <c r="Q54" s="22">
        <f>IF(OR('Men''s Epée'!$A$3=1,'Men''s Epée'!$AA$3=TRUE),IF(OR(P54&gt;=49,ISNUMBER(P54)=FALSE),0,VLOOKUP(P54,PointTable,Q$3,TRUE)),0)</f>
        <v>0</v>
      </c>
      <c r="R54" s="23"/>
      <c r="S54" s="23"/>
      <c r="T54" s="23"/>
      <c r="U54" s="24"/>
      <c r="W54" s="25">
        <f t="shared" si="18"/>
        <v>0</v>
      </c>
      <c r="X54" s="25">
        <f t="shared" si="19"/>
        <v>0</v>
      </c>
      <c r="Y54" s="25">
        <f t="shared" si="20"/>
        <v>300</v>
      </c>
      <c r="Z54" s="25">
        <f t="shared" si="21"/>
        <v>0</v>
      </c>
      <c r="AA54" s="25">
        <f t="shared" si="22"/>
        <v>0</v>
      </c>
      <c r="AB54" s="25">
        <f>IF(OR('Men''s Epée'!$A$3=1,R54&gt;0),ABS(R54),0)</f>
        <v>0</v>
      </c>
      <c r="AC54" s="25">
        <f>IF(OR('Men''s Epée'!$A$3=1,S54&gt;0),ABS(S54),0)</f>
        <v>0</v>
      </c>
      <c r="AD54" s="25">
        <f>IF(OR('Men''s Epée'!$A$3=1,T54&gt;0),ABS(T54),0)</f>
        <v>0</v>
      </c>
      <c r="AE54" s="25">
        <f>IF(OR('Men''s Epée'!$A$3=1,U54&gt;0),ABS(U54),0)</f>
        <v>0</v>
      </c>
      <c r="AG54" s="12">
        <f>IF('Men''s Epée'!$W$3=TRUE,I54,0)</f>
        <v>0</v>
      </c>
      <c r="AH54" s="12">
        <f>IF('Men''s Epée'!$X$3=TRUE,K54,0)</f>
        <v>0</v>
      </c>
      <c r="AI54" s="12">
        <f>IF('Men''s Epée'!$Y$3=TRUE,M54,0)</f>
        <v>300</v>
      </c>
      <c r="AJ54" s="12">
        <f>IF('Men''s Epée'!$Z$3=TRUE,O54,0)</f>
        <v>0</v>
      </c>
      <c r="AK54" s="12">
        <f>IF('Men''s Epée'!$AA$3=TRUE,Q54,0)</f>
        <v>0</v>
      </c>
      <c r="AL54" s="26">
        <f t="shared" si="23"/>
        <v>0</v>
      </c>
      <c r="AM54" s="26">
        <f t="shared" si="24"/>
        <v>0</v>
      </c>
      <c r="AN54" s="26">
        <f t="shared" si="25"/>
        <v>0</v>
      </c>
      <c r="AO54" s="26">
        <f t="shared" si="26"/>
        <v>0</v>
      </c>
      <c r="AP54" s="12">
        <f t="shared" si="27"/>
        <v>300</v>
      </c>
    </row>
    <row r="55" spans="1:42" ht="13.5">
      <c r="A55" s="16" t="str">
        <f t="shared" si="0"/>
        <v>52</v>
      </c>
      <c r="B55" s="16" t="str">
        <f t="shared" si="17"/>
        <v># ^</v>
      </c>
      <c r="C55" s="17" t="s">
        <v>325</v>
      </c>
      <c r="D55" s="18">
        <v>81</v>
      </c>
      <c r="E55" s="19">
        <f>ROUND(F55+IF('Men''s Epée'!$A$3=1,G55,0)+LARGE($W55:$AE55,1)+LARGE($W55:$AE55,2)+LARGE($W55:$AE55,3),0)</f>
        <v>288</v>
      </c>
      <c r="F55" s="20"/>
      <c r="G55" s="21"/>
      <c r="H55" s="21" t="s">
        <v>11</v>
      </c>
      <c r="I55" s="22">
        <f>IF(OR('Men''s Epée'!$A$3=1,'Men''s Epée'!$W$3=TRUE),IF(OR(H55&gt;=49,ISNUMBER(H55)=FALSE),0,VLOOKUP(H55,PointTable,I$3,TRUE)),0)</f>
        <v>0</v>
      </c>
      <c r="J55" s="21">
        <v>30.5</v>
      </c>
      <c r="K55" s="22">
        <f>IF(OR('Men''s Epée'!$A$3=1,'Men''s Epée'!$X$3=TRUE),IF(OR(J55&gt;=49,ISNUMBER(J55)=FALSE),0,VLOOKUP(J55,PointTable,K$3,TRUE)),0)</f>
        <v>287.5</v>
      </c>
      <c r="L55" s="21" t="s">
        <v>11</v>
      </c>
      <c r="M55" s="22">
        <f>IF(OR('Men''s Epée'!$A$3=1,'Men''s Epée'!$Y$3=TRUE),IF(OR(L55&gt;=49,ISNUMBER(L55)=FALSE),0,VLOOKUP(L55,PointTable,M$3,TRUE)),0)</f>
        <v>0</v>
      </c>
      <c r="N55" s="21" t="s">
        <v>11</v>
      </c>
      <c r="O55" s="22">
        <f>IF(OR('Men''s Epée'!$A$3=1,'Men''s Epée'!$Z$3=TRUE),IF(OR(N55&gt;=49,ISNUMBER(N55)=FALSE),0,VLOOKUP(N55,PointTable,O$3,TRUE)),0)</f>
        <v>0</v>
      </c>
      <c r="P55" s="21" t="s">
        <v>11</v>
      </c>
      <c r="Q55" s="22">
        <f>IF(OR('Men''s Epée'!$A$3=1,'Men''s Epée'!$AA$3=TRUE),IF(OR(P55&gt;=49,ISNUMBER(P55)=FALSE),0,VLOOKUP(P55,PointTable,Q$3,TRUE)),0)</f>
        <v>0</v>
      </c>
      <c r="R55" s="23"/>
      <c r="S55" s="23"/>
      <c r="T55" s="23"/>
      <c r="U55" s="24"/>
      <c r="W55" s="25">
        <f t="shared" si="18"/>
        <v>0</v>
      </c>
      <c r="X55" s="25">
        <f t="shared" si="19"/>
        <v>287.5</v>
      </c>
      <c r="Y55" s="25">
        <f t="shared" si="20"/>
        <v>0</v>
      </c>
      <c r="Z55" s="25">
        <f t="shared" si="21"/>
        <v>0</v>
      </c>
      <c r="AA55" s="25">
        <f t="shared" si="22"/>
        <v>0</v>
      </c>
      <c r="AB55" s="25">
        <f>IF(OR('Men''s Epée'!$A$3=1,R55&gt;0),ABS(R55),0)</f>
        <v>0</v>
      </c>
      <c r="AC55" s="25">
        <f>IF(OR('Men''s Epée'!$A$3=1,S55&gt;0),ABS(S55),0)</f>
        <v>0</v>
      </c>
      <c r="AD55" s="25">
        <f>IF(OR('Men''s Epée'!$A$3=1,T55&gt;0),ABS(T55),0)</f>
        <v>0</v>
      </c>
      <c r="AE55" s="25">
        <f>IF(OR('Men''s Epée'!$A$3=1,U55&gt;0),ABS(U55),0)</f>
        <v>0</v>
      </c>
      <c r="AG55" s="12">
        <f>IF('Men''s Epée'!$W$3=TRUE,I55,0)</f>
        <v>0</v>
      </c>
      <c r="AH55" s="12">
        <f>IF('Men''s Epée'!$X$3=TRUE,K55,0)</f>
        <v>287.5</v>
      </c>
      <c r="AI55" s="12">
        <f>IF('Men''s Epée'!$Y$3=TRUE,M55,0)</f>
        <v>0</v>
      </c>
      <c r="AJ55" s="12">
        <f>IF('Men''s Epée'!$Z$3=TRUE,O55,0)</f>
        <v>0</v>
      </c>
      <c r="AK55" s="12">
        <f>IF('Men''s Epée'!$AA$3=TRUE,Q55,0)</f>
        <v>0</v>
      </c>
      <c r="AL55" s="26">
        <f t="shared" si="23"/>
        <v>0</v>
      </c>
      <c r="AM55" s="26">
        <f t="shared" si="24"/>
        <v>0</v>
      </c>
      <c r="AN55" s="26">
        <f t="shared" si="25"/>
        <v>0</v>
      </c>
      <c r="AO55" s="26">
        <f t="shared" si="26"/>
        <v>0</v>
      </c>
      <c r="AP55" s="12">
        <f t="shared" si="27"/>
        <v>287.5</v>
      </c>
    </row>
    <row r="56" spans="1:42" ht="13.5">
      <c r="A56" s="16" t="str">
        <f t="shared" si="0"/>
        <v>53</v>
      </c>
      <c r="B56" s="16">
        <f t="shared" si="17"/>
      </c>
      <c r="C56" s="17" t="s">
        <v>201</v>
      </c>
      <c r="D56" s="18">
        <v>68</v>
      </c>
      <c r="E56" s="19">
        <f>ROUND(F56+IF('Men''s Epée'!$A$3=1,G56,0)+LARGE($W56:$AE56,1)+LARGE($W56:$AE56,2)+LARGE($W56:$AE56,3),0)</f>
        <v>287</v>
      </c>
      <c r="F56" s="20"/>
      <c r="G56" s="21"/>
      <c r="H56" s="21" t="s">
        <v>11</v>
      </c>
      <c r="I56" s="22">
        <f>IF(OR('Men''s Epée'!$A$3=1,'Men''s Epée'!$W$3=TRUE),IF(OR(H56&gt;=49,ISNUMBER(H56)=FALSE),0,VLOOKUP(H56,PointTable,I$3,TRUE)),0)</f>
        <v>0</v>
      </c>
      <c r="J56" s="21" t="s">
        <v>11</v>
      </c>
      <c r="K56" s="22">
        <f>IF(OR('Men''s Epée'!$A$3=1,'Men''s Epée'!$X$3=TRUE),IF(OR(J56&gt;=49,ISNUMBER(J56)=FALSE),0,VLOOKUP(J56,PointTable,K$3,TRUE)),0)</f>
        <v>0</v>
      </c>
      <c r="L56" s="21" t="s">
        <v>11</v>
      </c>
      <c r="M56" s="22">
        <f>IF(OR('Men''s Epée'!$A$3=1,'Men''s Epée'!$Y$3=TRUE),IF(OR(L56&gt;=49,ISNUMBER(L56)=FALSE),0,VLOOKUP(L56,PointTable,M$3,TRUE)),0)</f>
        <v>0</v>
      </c>
      <c r="N56" s="21" t="s">
        <v>11</v>
      </c>
      <c r="O56" s="22">
        <f>IF(OR('Men''s Epée'!$A$3=1,'Men''s Epée'!$Z$3=TRUE),IF(OR(N56&gt;=49,ISNUMBER(N56)=FALSE),0,VLOOKUP(N56,PointTable,O$3,TRUE)),0)</f>
        <v>0</v>
      </c>
      <c r="P56" s="21">
        <v>26</v>
      </c>
      <c r="Q56" s="22">
        <f>IF(OR('Men''s Epée'!$A$3=1,'Men''s Epée'!$AA$3=TRUE),IF(OR(P56&gt;=49,ISNUMBER(P56)=FALSE),0,VLOOKUP(P56,PointTable,Q$3,TRUE)),0)</f>
        <v>287</v>
      </c>
      <c r="R56" s="23"/>
      <c r="S56" s="23"/>
      <c r="T56" s="23"/>
      <c r="U56" s="24"/>
      <c r="W56" s="25">
        <f t="shared" si="18"/>
        <v>0</v>
      </c>
      <c r="X56" s="25">
        <f t="shared" si="19"/>
        <v>0</v>
      </c>
      <c r="Y56" s="25">
        <f t="shared" si="20"/>
        <v>0</v>
      </c>
      <c r="Z56" s="25">
        <f t="shared" si="21"/>
        <v>0</v>
      </c>
      <c r="AA56" s="25">
        <f t="shared" si="22"/>
        <v>287</v>
      </c>
      <c r="AB56" s="25">
        <f>IF(OR('Men''s Epée'!$A$3=1,R56&gt;0),ABS(R56),0)</f>
        <v>0</v>
      </c>
      <c r="AC56" s="25">
        <f>IF(OR('Men''s Epée'!$A$3=1,S56&gt;0),ABS(S56),0)</f>
        <v>0</v>
      </c>
      <c r="AD56" s="25">
        <f>IF(OR('Men''s Epée'!$A$3=1,T56&gt;0),ABS(T56),0)</f>
        <v>0</v>
      </c>
      <c r="AE56" s="25">
        <f>IF(OR('Men''s Epée'!$A$3=1,U56&gt;0),ABS(U56),0)</f>
        <v>0</v>
      </c>
      <c r="AG56" s="12">
        <f>IF('Men''s Epée'!$W$3=TRUE,I56,0)</f>
        <v>0</v>
      </c>
      <c r="AH56" s="12">
        <f>IF('Men''s Epée'!$X$3=TRUE,K56,0)</f>
        <v>0</v>
      </c>
      <c r="AI56" s="12">
        <f>IF('Men''s Epée'!$Y$3=TRUE,M56,0)</f>
        <v>0</v>
      </c>
      <c r="AJ56" s="12">
        <f>IF('Men''s Epée'!$Z$3=TRUE,O56,0)</f>
        <v>0</v>
      </c>
      <c r="AK56" s="12">
        <f>IF('Men''s Epée'!$AA$3=TRUE,Q56,0)</f>
        <v>287</v>
      </c>
      <c r="AL56" s="26">
        <f t="shared" si="23"/>
        <v>0</v>
      </c>
      <c r="AM56" s="26">
        <f t="shared" si="24"/>
        <v>0</v>
      </c>
      <c r="AN56" s="26">
        <f t="shared" si="25"/>
        <v>0</v>
      </c>
      <c r="AO56" s="26">
        <f t="shared" si="26"/>
        <v>0</v>
      </c>
      <c r="AP56" s="12">
        <f t="shared" si="27"/>
        <v>287</v>
      </c>
    </row>
    <row r="57" spans="1:42" ht="13.5">
      <c r="A57" s="16" t="str">
        <f t="shared" si="0"/>
        <v>54T</v>
      </c>
      <c r="B57" s="16">
        <f t="shared" si="17"/>
      </c>
      <c r="C57" s="17" t="s">
        <v>203</v>
      </c>
      <c r="D57" s="18">
        <v>79</v>
      </c>
      <c r="E57" s="19">
        <f>ROUND(F57+IF('Men''s Epée'!$A$3=1,G57,0)+LARGE($W57:$AE57,1)+LARGE($W57:$AE57,2)+LARGE($W57:$AE57,3),0)</f>
        <v>265</v>
      </c>
      <c r="F57" s="20"/>
      <c r="G57" s="21"/>
      <c r="H57" s="21">
        <v>35</v>
      </c>
      <c r="I57" s="22">
        <f>IF(OR('Men''s Epée'!$A$3=1,'Men''s Epée'!$W$3=TRUE),IF(OR(H57&gt;=49,ISNUMBER(H57)=FALSE),0,VLOOKUP(H57,PointTable,I$3,TRUE)),0)</f>
        <v>265</v>
      </c>
      <c r="J57" s="21" t="s">
        <v>11</v>
      </c>
      <c r="K57" s="22">
        <f>IF(OR('Men''s Epée'!$A$3=1,'Men''s Epée'!$X$3=TRUE),IF(OR(J57&gt;=49,ISNUMBER(J57)=FALSE),0,VLOOKUP(J57,PointTable,K$3,TRUE)),0)</f>
        <v>0</v>
      </c>
      <c r="L57" s="21" t="s">
        <v>11</v>
      </c>
      <c r="M57" s="22">
        <f>IF(OR('Men''s Epée'!$A$3=1,'Men''s Epée'!$Y$3=TRUE),IF(OR(L57&gt;=49,ISNUMBER(L57)=FALSE),0,VLOOKUP(L57,PointTable,M$3,TRUE)),0)</f>
        <v>0</v>
      </c>
      <c r="N57" s="21" t="s">
        <v>11</v>
      </c>
      <c r="O57" s="22">
        <f>IF(OR('Men''s Epée'!$A$3=1,'Men''s Epée'!$Z$3=TRUE),IF(OR(N57&gt;=49,ISNUMBER(N57)=FALSE),0,VLOOKUP(N57,PointTable,O$3,TRUE)),0)</f>
        <v>0</v>
      </c>
      <c r="P57" s="21" t="s">
        <v>11</v>
      </c>
      <c r="Q57" s="22">
        <f>IF(OR('Men''s Epée'!$A$3=1,'Men''s Epée'!$AA$3=TRUE),IF(OR(P57&gt;=49,ISNUMBER(P57)=FALSE),0,VLOOKUP(P57,PointTable,Q$3,TRUE)),0)</f>
        <v>0</v>
      </c>
      <c r="R57" s="23"/>
      <c r="S57" s="23"/>
      <c r="T57" s="23"/>
      <c r="U57" s="24"/>
      <c r="W57" s="25">
        <f t="shared" si="18"/>
        <v>265</v>
      </c>
      <c r="X57" s="25">
        <f t="shared" si="19"/>
        <v>0</v>
      </c>
      <c r="Y57" s="25">
        <f t="shared" si="20"/>
        <v>0</v>
      </c>
      <c r="Z57" s="25">
        <f t="shared" si="21"/>
        <v>0</v>
      </c>
      <c r="AA57" s="25">
        <f t="shared" si="22"/>
        <v>0</v>
      </c>
      <c r="AB57" s="25">
        <f>IF(OR('Men''s Epée'!$A$3=1,R57&gt;0),ABS(R57),0)</f>
        <v>0</v>
      </c>
      <c r="AC57" s="25">
        <f>IF(OR('Men''s Epée'!$A$3=1,S57&gt;0),ABS(S57),0)</f>
        <v>0</v>
      </c>
      <c r="AD57" s="25">
        <f>IF(OR('Men''s Epée'!$A$3=1,T57&gt;0),ABS(T57),0)</f>
        <v>0</v>
      </c>
      <c r="AE57" s="25">
        <f>IF(OR('Men''s Epée'!$A$3=1,U57&gt;0),ABS(U57),0)</f>
        <v>0</v>
      </c>
      <c r="AG57" s="12">
        <f>IF('Men''s Epée'!$W$3=TRUE,I57,0)</f>
        <v>265</v>
      </c>
      <c r="AH57" s="12">
        <f>IF('Men''s Epée'!$X$3=TRUE,K57,0)</f>
        <v>0</v>
      </c>
      <c r="AI57" s="12">
        <f>IF('Men''s Epée'!$Y$3=TRUE,M57,0)</f>
        <v>0</v>
      </c>
      <c r="AJ57" s="12">
        <f>IF('Men''s Epée'!$Z$3=TRUE,O57,0)</f>
        <v>0</v>
      </c>
      <c r="AK57" s="12">
        <f>IF('Men''s Epée'!$AA$3=TRUE,Q57,0)</f>
        <v>0</v>
      </c>
      <c r="AL57" s="26">
        <f t="shared" si="23"/>
        <v>0</v>
      </c>
      <c r="AM57" s="26">
        <f t="shared" si="24"/>
        <v>0</v>
      </c>
      <c r="AN57" s="26">
        <f t="shared" si="25"/>
        <v>0</v>
      </c>
      <c r="AO57" s="26">
        <f t="shared" si="26"/>
        <v>0</v>
      </c>
      <c r="AP57" s="12">
        <f t="shared" si="27"/>
        <v>265</v>
      </c>
    </row>
    <row r="58" spans="1:42" ht="13.5">
      <c r="A58" s="16" t="str">
        <f t="shared" si="0"/>
        <v>54T</v>
      </c>
      <c r="B58" s="16" t="str">
        <f t="shared" si="17"/>
        <v>^</v>
      </c>
      <c r="C58" s="17" t="s">
        <v>378</v>
      </c>
      <c r="D58" s="18">
        <v>76</v>
      </c>
      <c r="E58" s="19">
        <f>ROUND(F58+IF('Men''s Epée'!$A$3=1,G58,0)+LARGE($W58:$AE58,1)+LARGE($W58:$AE58,2)+LARGE($W58:$AE58,3),0)</f>
        <v>265</v>
      </c>
      <c r="F58" s="20"/>
      <c r="G58" s="21"/>
      <c r="H58" s="21" t="s">
        <v>11</v>
      </c>
      <c r="I58" s="22">
        <f>IF(OR('Men''s Epée'!$A$3=1,'Men''s Epée'!$W$3=TRUE),IF(OR(H58&gt;=49,ISNUMBER(H58)=FALSE),0,VLOOKUP(H58,PointTable,I$3,TRUE)),0)</f>
        <v>0</v>
      </c>
      <c r="J58" s="21" t="s">
        <v>11</v>
      </c>
      <c r="K58" s="22">
        <f>IF(OR('Men''s Epée'!$A$3=1,'Men''s Epée'!$X$3=TRUE),IF(OR(J58&gt;=49,ISNUMBER(J58)=FALSE),0,VLOOKUP(J58,PointTable,K$3,TRUE)),0)</f>
        <v>0</v>
      </c>
      <c r="L58" s="21">
        <v>35</v>
      </c>
      <c r="M58" s="22">
        <f>IF(OR('Men''s Epée'!$A$3=1,'Men''s Epée'!$Y$3=TRUE),IF(OR(L58&gt;=49,ISNUMBER(L58)=FALSE),0,VLOOKUP(L58,PointTable,M$3,TRUE)),0)</f>
        <v>265</v>
      </c>
      <c r="N58" s="21" t="s">
        <v>11</v>
      </c>
      <c r="O58" s="22">
        <f>IF(OR('Men''s Epée'!$A$3=1,'Men''s Epée'!$Z$3=TRUE),IF(OR(N58&gt;=49,ISNUMBER(N58)=FALSE),0,VLOOKUP(N58,PointTable,O$3,TRUE)),0)</f>
        <v>0</v>
      </c>
      <c r="P58" s="21" t="s">
        <v>11</v>
      </c>
      <c r="Q58" s="22">
        <f>IF(OR('Men''s Epée'!$A$3=1,'Men''s Epée'!$AA$3=TRUE),IF(OR(P58&gt;=49,ISNUMBER(P58)=FALSE),0,VLOOKUP(P58,PointTable,Q$3,TRUE)),0)</f>
        <v>0</v>
      </c>
      <c r="R58" s="23"/>
      <c r="S58" s="23"/>
      <c r="T58" s="23"/>
      <c r="U58" s="24"/>
      <c r="W58" s="25">
        <f t="shared" si="18"/>
        <v>0</v>
      </c>
      <c r="X58" s="25">
        <f t="shared" si="19"/>
        <v>0</v>
      </c>
      <c r="Y58" s="25">
        <f t="shared" si="20"/>
        <v>265</v>
      </c>
      <c r="Z58" s="25">
        <f t="shared" si="21"/>
        <v>0</v>
      </c>
      <c r="AA58" s="25">
        <f t="shared" si="22"/>
        <v>0</v>
      </c>
      <c r="AB58" s="25">
        <f>IF(OR('Men''s Epée'!$A$3=1,R58&gt;0),ABS(R58),0)</f>
        <v>0</v>
      </c>
      <c r="AC58" s="25">
        <f>IF(OR('Men''s Epée'!$A$3=1,S58&gt;0),ABS(S58),0)</f>
        <v>0</v>
      </c>
      <c r="AD58" s="25">
        <f>IF(OR('Men''s Epée'!$A$3=1,T58&gt;0),ABS(T58),0)</f>
        <v>0</v>
      </c>
      <c r="AE58" s="25">
        <f>IF(OR('Men''s Epée'!$A$3=1,U58&gt;0),ABS(U58),0)</f>
        <v>0</v>
      </c>
      <c r="AG58" s="12">
        <f>IF('Men''s Epée'!$W$3=TRUE,I58,0)</f>
        <v>0</v>
      </c>
      <c r="AH58" s="12">
        <f>IF('Men''s Epée'!$X$3=TRUE,K58,0)</f>
        <v>0</v>
      </c>
      <c r="AI58" s="12">
        <f>IF('Men''s Epée'!$Y$3=TRUE,M58,0)</f>
        <v>265</v>
      </c>
      <c r="AJ58" s="12">
        <f>IF('Men''s Epée'!$Z$3=TRUE,O58,0)</f>
        <v>0</v>
      </c>
      <c r="AK58" s="12">
        <f>IF('Men''s Epée'!$AA$3=TRUE,Q58,0)</f>
        <v>0</v>
      </c>
      <c r="AL58" s="26">
        <f t="shared" si="23"/>
        <v>0</v>
      </c>
      <c r="AM58" s="26">
        <f t="shared" si="24"/>
        <v>0</v>
      </c>
      <c r="AN58" s="26">
        <f t="shared" si="25"/>
        <v>0</v>
      </c>
      <c r="AO58" s="26">
        <f t="shared" si="26"/>
        <v>0</v>
      </c>
      <c r="AP58" s="12">
        <f t="shared" si="27"/>
        <v>265</v>
      </c>
    </row>
    <row r="59" spans="1:42" ht="13.5">
      <c r="A59" s="16" t="str">
        <f t="shared" si="0"/>
        <v>56</v>
      </c>
      <c r="B59" s="16" t="str">
        <f t="shared" si="17"/>
        <v>#</v>
      </c>
      <c r="C59" s="17" t="s">
        <v>385</v>
      </c>
      <c r="D59" s="18">
        <v>83</v>
      </c>
      <c r="E59" s="19">
        <f>ROUND(F59+IF('Men''s Epée'!$A$3=1,G59,0)+LARGE($W59:$AE59,1)+LARGE($W59:$AE59,2)+LARGE($W59:$AE59,3),0)</f>
        <v>260</v>
      </c>
      <c r="F59" s="20"/>
      <c r="G59" s="21"/>
      <c r="H59" s="21" t="s">
        <v>11</v>
      </c>
      <c r="I59" s="22">
        <f>IF(OR('Men''s Epée'!$A$3=1,'Men''s Epée'!$W$3=TRUE),IF(OR(H59&gt;=49,ISNUMBER(H59)=FALSE),0,VLOOKUP(H59,PointTable,I$3,TRUE)),0)</f>
        <v>0</v>
      </c>
      <c r="J59" s="21" t="s">
        <v>11</v>
      </c>
      <c r="K59" s="22">
        <f>IF(OR('Men''s Epée'!$A$3=1,'Men''s Epée'!$X$3=TRUE),IF(OR(J59&gt;=49,ISNUMBER(J59)=FALSE),0,VLOOKUP(J59,PointTable,K$3,TRUE)),0)</f>
        <v>0</v>
      </c>
      <c r="L59" s="21">
        <v>36</v>
      </c>
      <c r="M59" s="22">
        <f>IF(OR('Men''s Epée'!$A$3=1,'Men''s Epée'!$Y$3=TRUE),IF(OR(L59&gt;=49,ISNUMBER(L59)=FALSE),0,VLOOKUP(L59,PointTable,M$3,TRUE)),0)</f>
        <v>260</v>
      </c>
      <c r="N59" s="21" t="s">
        <v>11</v>
      </c>
      <c r="O59" s="22">
        <f>IF(OR('Men''s Epée'!$A$3=1,'Men''s Epée'!$Z$3=TRUE),IF(OR(N59&gt;=49,ISNUMBER(N59)=FALSE),0,VLOOKUP(N59,PointTable,O$3,TRUE)),0)</f>
        <v>0</v>
      </c>
      <c r="P59" s="21" t="s">
        <v>11</v>
      </c>
      <c r="Q59" s="22">
        <f>IF(OR('Men''s Epée'!$A$3=1,'Men''s Epée'!$AA$3=TRUE),IF(OR(P59&gt;=49,ISNUMBER(P59)=FALSE),0,VLOOKUP(P59,PointTable,Q$3,TRUE)),0)</f>
        <v>0</v>
      </c>
      <c r="R59" s="23"/>
      <c r="S59" s="23"/>
      <c r="T59" s="23"/>
      <c r="U59" s="24"/>
      <c r="W59" s="25">
        <f t="shared" si="18"/>
        <v>0</v>
      </c>
      <c r="X59" s="25">
        <f t="shared" si="19"/>
        <v>0</v>
      </c>
      <c r="Y59" s="25">
        <f t="shared" si="20"/>
        <v>260</v>
      </c>
      <c r="Z59" s="25">
        <f t="shared" si="21"/>
        <v>0</v>
      </c>
      <c r="AA59" s="25">
        <f t="shared" si="22"/>
        <v>0</v>
      </c>
      <c r="AB59" s="25">
        <f>IF(OR('Men''s Epée'!$A$3=1,R59&gt;0),ABS(R59),0)</f>
        <v>0</v>
      </c>
      <c r="AC59" s="25">
        <f>IF(OR('Men''s Epée'!$A$3=1,S59&gt;0),ABS(S59),0)</f>
        <v>0</v>
      </c>
      <c r="AD59" s="25">
        <f>IF(OR('Men''s Epée'!$A$3=1,T59&gt;0),ABS(T59),0)</f>
        <v>0</v>
      </c>
      <c r="AE59" s="25">
        <f>IF(OR('Men''s Epée'!$A$3=1,U59&gt;0),ABS(U59),0)</f>
        <v>0</v>
      </c>
      <c r="AG59" s="12">
        <f>IF('Men''s Epée'!$W$3=TRUE,I59,0)</f>
        <v>0</v>
      </c>
      <c r="AH59" s="12">
        <f>IF('Men''s Epée'!$X$3=TRUE,K59,0)</f>
        <v>0</v>
      </c>
      <c r="AI59" s="12">
        <f>IF('Men''s Epée'!$Y$3=TRUE,M59,0)</f>
        <v>260</v>
      </c>
      <c r="AJ59" s="12">
        <f>IF('Men''s Epée'!$Z$3=TRUE,O59,0)</f>
        <v>0</v>
      </c>
      <c r="AK59" s="12">
        <f>IF('Men''s Epée'!$AA$3=TRUE,Q59,0)</f>
        <v>0</v>
      </c>
      <c r="AL59" s="26">
        <f t="shared" si="23"/>
        <v>0</v>
      </c>
      <c r="AM59" s="26">
        <f t="shared" si="24"/>
        <v>0</v>
      </c>
      <c r="AN59" s="26">
        <f t="shared" si="25"/>
        <v>0</v>
      </c>
      <c r="AO59" s="26">
        <f t="shared" si="26"/>
        <v>0</v>
      </c>
      <c r="AP59" s="12">
        <f t="shared" si="27"/>
        <v>260</v>
      </c>
    </row>
    <row r="60" spans="1:42" ht="13.5">
      <c r="A60" s="16" t="str">
        <f t="shared" si="0"/>
        <v>57</v>
      </c>
      <c r="B60" s="16" t="str">
        <f t="shared" si="17"/>
        <v># ^</v>
      </c>
      <c r="C60" s="17" t="s">
        <v>386</v>
      </c>
      <c r="D60" s="18">
        <v>81</v>
      </c>
      <c r="E60" s="19">
        <f>ROUND(F60+IF('Men''s Epée'!$A$3=1,G60,0)+LARGE($W60:$AE60,1)+LARGE($W60:$AE60,2)+LARGE($W60:$AE60,3),0)</f>
        <v>250</v>
      </c>
      <c r="F60" s="20"/>
      <c r="G60" s="21"/>
      <c r="H60" s="21" t="s">
        <v>11</v>
      </c>
      <c r="I60" s="22">
        <f>IF(OR('Men''s Epée'!$A$3=1,'Men''s Epée'!$W$3=TRUE),IF(OR(H60&gt;=49,ISNUMBER(H60)=FALSE),0,VLOOKUP(H60,PointTable,I$3,TRUE)),0)</f>
        <v>0</v>
      </c>
      <c r="J60" s="21" t="s">
        <v>11</v>
      </c>
      <c r="K60" s="22">
        <f>IF(OR('Men''s Epée'!$A$3=1,'Men''s Epée'!$X$3=TRUE),IF(OR(J60&gt;=49,ISNUMBER(J60)=FALSE),0,VLOOKUP(J60,PointTable,K$3,TRUE)),0)</f>
        <v>0</v>
      </c>
      <c r="L60" s="21">
        <v>38</v>
      </c>
      <c r="M60" s="22">
        <f>IF(OR('Men''s Epée'!$A$3=1,'Men''s Epée'!$Y$3=TRUE),IF(OR(L60&gt;=49,ISNUMBER(L60)=FALSE),0,VLOOKUP(L60,PointTable,M$3,TRUE)),0)</f>
        <v>250</v>
      </c>
      <c r="N60" s="21" t="s">
        <v>11</v>
      </c>
      <c r="O60" s="22">
        <f>IF(OR('Men''s Epée'!$A$3=1,'Men''s Epée'!$Z$3=TRUE),IF(OR(N60&gt;=49,ISNUMBER(N60)=FALSE),0,VLOOKUP(N60,PointTable,O$3,TRUE)),0)</f>
        <v>0</v>
      </c>
      <c r="P60" s="21" t="s">
        <v>11</v>
      </c>
      <c r="Q60" s="22">
        <f>IF(OR('Men''s Epée'!$A$3=1,'Men''s Epée'!$AA$3=TRUE),IF(OR(P60&gt;=49,ISNUMBER(P60)=FALSE),0,VLOOKUP(P60,PointTable,Q$3,TRUE)),0)</f>
        <v>0</v>
      </c>
      <c r="R60" s="23"/>
      <c r="S60" s="23"/>
      <c r="T60" s="23"/>
      <c r="U60" s="24"/>
      <c r="W60" s="25">
        <f t="shared" si="18"/>
        <v>0</v>
      </c>
      <c r="X60" s="25">
        <f t="shared" si="19"/>
        <v>0</v>
      </c>
      <c r="Y60" s="25">
        <f t="shared" si="20"/>
        <v>250</v>
      </c>
      <c r="Z60" s="25">
        <f t="shared" si="21"/>
        <v>0</v>
      </c>
      <c r="AA60" s="25">
        <f t="shared" si="22"/>
        <v>0</v>
      </c>
      <c r="AB60" s="25">
        <f>IF(OR('Men''s Epée'!$A$3=1,R60&gt;0),ABS(R60),0)</f>
        <v>0</v>
      </c>
      <c r="AC60" s="25">
        <f>IF(OR('Men''s Epée'!$A$3=1,S60&gt;0),ABS(S60),0)</f>
        <v>0</v>
      </c>
      <c r="AD60" s="25">
        <f>IF(OR('Men''s Epée'!$A$3=1,T60&gt;0),ABS(T60),0)</f>
        <v>0</v>
      </c>
      <c r="AE60" s="25">
        <f>IF(OR('Men''s Epée'!$A$3=1,U60&gt;0),ABS(U60),0)</f>
        <v>0</v>
      </c>
      <c r="AG60" s="12">
        <f>IF('Men''s Epée'!$W$3=TRUE,I60,0)</f>
        <v>0</v>
      </c>
      <c r="AH60" s="12">
        <f>IF('Men''s Epée'!$X$3=TRUE,K60,0)</f>
        <v>0</v>
      </c>
      <c r="AI60" s="12">
        <f>IF('Men''s Epée'!$Y$3=TRUE,M60,0)</f>
        <v>250</v>
      </c>
      <c r="AJ60" s="12">
        <f>IF('Men''s Epée'!$Z$3=TRUE,O60,0)</f>
        <v>0</v>
      </c>
      <c r="AK60" s="12">
        <f>IF('Men''s Epée'!$AA$3=TRUE,Q60,0)</f>
        <v>0</v>
      </c>
      <c r="AL60" s="26">
        <f t="shared" si="23"/>
        <v>0</v>
      </c>
      <c r="AM60" s="26">
        <f t="shared" si="24"/>
        <v>0</v>
      </c>
      <c r="AN60" s="26">
        <f t="shared" si="25"/>
        <v>0</v>
      </c>
      <c r="AO60" s="26">
        <f t="shared" si="26"/>
        <v>0</v>
      </c>
      <c r="AP60" s="12">
        <f t="shared" si="27"/>
        <v>250</v>
      </c>
    </row>
    <row r="61" spans="1:42" ht="13.5">
      <c r="A61" s="16" t="str">
        <f t="shared" si="0"/>
        <v>58</v>
      </c>
      <c r="B61" s="16">
        <f t="shared" si="17"/>
      </c>
      <c r="C61" s="17" t="s">
        <v>327</v>
      </c>
      <c r="D61" s="18">
        <v>69</v>
      </c>
      <c r="E61" s="19">
        <f>ROUND(F61+IF('Men''s Epée'!$A$3=1,G61,0)+LARGE($W61:$AE61,1)+LARGE($W61:$AE61,2)+LARGE($W61:$AE61,3),0)</f>
        <v>240</v>
      </c>
      <c r="F61" s="20"/>
      <c r="G61" s="21"/>
      <c r="H61" s="21" t="s">
        <v>11</v>
      </c>
      <c r="I61" s="22">
        <f>IF(OR('Men''s Epée'!$A$3=1,'Men''s Epée'!$W$3=TRUE),IF(OR(H61&gt;=49,ISNUMBER(H61)=FALSE),0,VLOOKUP(H61,PointTable,I$3,TRUE)),0)</f>
        <v>0</v>
      </c>
      <c r="J61" s="21">
        <v>40</v>
      </c>
      <c r="K61" s="22">
        <f>IF(OR('Men''s Epée'!$A$3=1,'Men''s Epée'!$X$3=TRUE),IF(OR(J61&gt;=49,ISNUMBER(J61)=FALSE),0,VLOOKUP(J61,PointTable,K$3,TRUE)),0)</f>
        <v>240</v>
      </c>
      <c r="L61" s="21" t="s">
        <v>11</v>
      </c>
      <c r="M61" s="22">
        <f>IF(OR('Men''s Epée'!$A$3=1,'Men''s Epée'!$Y$3=TRUE),IF(OR(L61&gt;=49,ISNUMBER(L61)=FALSE),0,VLOOKUP(L61,PointTable,M$3,TRUE)),0)</f>
        <v>0</v>
      </c>
      <c r="N61" s="21" t="s">
        <v>11</v>
      </c>
      <c r="O61" s="22">
        <f>IF(OR('Men''s Epée'!$A$3=1,'Men''s Epée'!$Z$3=TRUE),IF(OR(N61&gt;=49,ISNUMBER(N61)=FALSE),0,VLOOKUP(N61,PointTable,O$3,TRUE)),0)</f>
        <v>0</v>
      </c>
      <c r="P61" s="21" t="s">
        <v>11</v>
      </c>
      <c r="Q61" s="22">
        <f>IF(OR('Men''s Epée'!$A$3=1,'Men''s Epée'!$AA$3=TRUE),IF(OR(P61&gt;=49,ISNUMBER(P61)=FALSE),0,VLOOKUP(P61,PointTable,Q$3,TRUE)),0)</f>
        <v>0</v>
      </c>
      <c r="R61" s="23"/>
      <c r="S61" s="23"/>
      <c r="T61" s="23"/>
      <c r="U61" s="24"/>
      <c r="W61" s="25">
        <f t="shared" si="18"/>
        <v>0</v>
      </c>
      <c r="X61" s="25">
        <f t="shared" si="19"/>
        <v>240</v>
      </c>
      <c r="Y61" s="25">
        <f t="shared" si="20"/>
        <v>0</v>
      </c>
      <c r="Z61" s="25">
        <f t="shared" si="21"/>
        <v>0</v>
      </c>
      <c r="AA61" s="25">
        <f t="shared" si="22"/>
        <v>0</v>
      </c>
      <c r="AB61" s="25">
        <f>IF(OR('Men''s Epée'!$A$3=1,R61&gt;0),ABS(R61),0)</f>
        <v>0</v>
      </c>
      <c r="AC61" s="25">
        <f>IF(OR('Men''s Epée'!$A$3=1,S61&gt;0),ABS(S61),0)</f>
        <v>0</v>
      </c>
      <c r="AD61" s="25">
        <f>IF(OR('Men''s Epée'!$A$3=1,T61&gt;0),ABS(T61),0)</f>
        <v>0</v>
      </c>
      <c r="AE61" s="25">
        <f>IF(OR('Men''s Epée'!$A$3=1,U61&gt;0),ABS(U61),0)</f>
        <v>0</v>
      </c>
      <c r="AG61" s="12">
        <f>IF('Men''s Epée'!$W$3=TRUE,I61,0)</f>
        <v>0</v>
      </c>
      <c r="AH61" s="12">
        <f>IF('Men''s Epée'!$X$3=TRUE,K61,0)</f>
        <v>240</v>
      </c>
      <c r="AI61" s="12">
        <f>IF('Men''s Epée'!$Y$3=TRUE,M61,0)</f>
        <v>0</v>
      </c>
      <c r="AJ61" s="12">
        <f>IF('Men''s Epée'!$Z$3=TRUE,O61,0)</f>
        <v>0</v>
      </c>
      <c r="AK61" s="12">
        <f>IF('Men''s Epée'!$AA$3=TRUE,Q61,0)</f>
        <v>0</v>
      </c>
      <c r="AL61" s="26">
        <f t="shared" si="23"/>
        <v>0</v>
      </c>
      <c r="AM61" s="26">
        <f t="shared" si="24"/>
        <v>0</v>
      </c>
      <c r="AN61" s="26">
        <f t="shared" si="25"/>
        <v>0</v>
      </c>
      <c r="AO61" s="26">
        <f t="shared" si="26"/>
        <v>0</v>
      </c>
      <c r="AP61" s="12">
        <f t="shared" si="27"/>
        <v>240</v>
      </c>
    </row>
    <row r="62" spans="1:42" ht="13.5">
      <c r="A62" s="16" t="str">
        <f t="shared" si="0"/>
        <v>59</v>
      </c>
      <c r="B62" s="16" t="str">
        <f t="shared" si="17"/>
        <v>#</v>
      </c>
      <c r="C62" s="17" t="s">
        <v>207</v>
      </c>
      <c r="D62" s="18">
        <v>83</v>
      </c>
      <c r="E62" s="19">
        <f>ROUND(F62+IF('Men''s Epée'!$A$3=1,G62,0)+LARGE($W62:$AE62,1)+LARGE($W62:$AE62,2)+LARGE($W62:$AE62,3),0)</f>
        <v>225</v>
      </c>
      <c r="F62" s="20"/>
      <c r="G62" s="21"/>
      <c r="H62" s="21">
        <v>43</v>
      </c>
      <c r="I62" s="22">
        <f>IF(OR('Men''s Epée'!$A$3=1,'Men''s Epée'!$W$3=TRUE),IF(OR(H62&gt;=49,ISNUMBER(H62)=FALSE),0,VLOOKUP(H62,PointTable,I$3,TRUE)),0)</f>
        <v>225</v>
      </c>
      <c r="J62" s="21" t="s">
        <v>11</v>
      </c>
      <c r="K62" s="22">
        <f>IF(OR('Men''s Epée'!$A$3=1,'Men''s Epée'!$X$3=TRUE),IF(OR(J62&gt;=49,ISNUMBER(J62)=FALSE),0,VLOOKUP(J62,PointTable,K$3,TRUE)),0)</f>
        <v>0</v>
      </c>
      <c r="L62" s="21" t="s">
        <v>11</v>
      </c>
      <c r="M62" s="22">
        <f>IF(OR('Men''s Epée'!$A$3=1,'Men''s Epée'!$Y$3=TRUE),IF(OR(L62&gt;=49,ISNUMBER(L62)=FALSE),0,VLOOKUP(L62,PointTable,M$3,TRUE)),0)</f>
        <v>0</v>
      </c>
      <c r="N62" s="21" t="s">
        <v>11</v>
      </c>
      <c r="O62" s="22">
        <f>IF(OR('Men''s Epée'!$A$3=1,'Men''s Epée'!$Z$3=TRUE),IF(OR(N62&gt;=49,ISNUMBER(N62)=FALSE),0,VLOOKUP(N62,PointTable,O$3,TRUE)),0)</f>
        <v>0</v>
      </c>
      <c r="P62" s="21" t="s">
        <v>11</v>
      </c>
      <c r="Q62" s="22">
        <f>IF(OR('Men''s Epée'!$A$3=1,'Men''s Epée'!$AA$3=TRUE),IF(OR(P62&gt;=49,ISNUMBER(P62)=FALSE),0,VLOOKUP(P62,PointTable,Q$3,TRUE)),0)</f>
        <v>0</v>
      </c>
      <c r="R62" s="23"/>
      <c r="S62" s="23"/>
      <c r="T62" s="23"/>
      <c r="U62" s="24"/>
      <c r="W62" s="25">
        <f t="shared" si="18"/>
        <v>225</v>
      </c>
      <c r="X62" s="25">
        <f t="shared" si="19"/>
        <v>0</v>
      </c>
      <c r="Y62" s="25">
        <f t="shared" si="20"/>
        <v>0</v>
      </c>
      <c r="Z62" s="25">
        <f t="shared" si="21"/>
        <v>0</v>
      </c>
      <c r="AA62" s="25">
        <f t="shared" si="22"/>
        <v>0</v>
      </c>
      <c r="AB62" s="25">
        <f>IF(OR('Men''s Epée'!$A$3=1,R62&gt;0),ABS(R62),0)</f>
        <v>0</v>
      </c>
      <c r="AC62" s="25">
        <f>IF(OR('Men''s Epée'!$A$3=1,S62&gt;0),ABS(S62),0)</f>
        <v>0</v>
      </c>
      <c r="AD62" s="25">
        <f>IF(OR('Men''s Epée'!$A$3=1,T62&gt;0),ABS(T62),0)</f>
        <v>0</v>
      </c>
      <c r="AE62" s="25">
        <f>IF(OR('Men''s Epée'!$A$3=1,U62&gt;0),ABS(U62),0)</f>
        <v>0</v>
      </c>
      <c r="AG62" s="12">
        <f>IF('Men''s Epée'!$W$3=TRUE,I62,0)</f>
        <v>225</v>
      </c>
      <c r="AH62" s="12">
        <f>IF('Men''s Epée'!$X$3=TRUE,K62,0)</f>
        <v>0</v>
      </c>
      <c r="AI62" s="12">
        <f>IF('Men''s Epée'!$Y$3=TRUE,M62,0)</f>
        <v>0</v>
      </c>
      <c r="AJ62" s="12">
        <f>IF('Men''s Epée'!$Z$3=TRUE,O62,0)</f>
        <v>0</v>
      </c>
      <c r="AK62" s="12">
        <f>IF('Men''s Epée'!$AA$3=TRUE,Q62,0)</f>
        <v>0</v>
      </c>
      <c r="AL62" s="26">
        <f t="shared" si="23"/>
        <v>0</v>
      </c>
      <c r="AM62" s="26">
        <f t="shared" si="24"/>
        <v>0</v>
      </c>
      <c r="AN62" s="26">
        <f t="shared" si="25"/>
        <v>0</v>
      </c>
      <c r="AO62" s="26">
        <f t="shared" si="26"/>
        <v>0</v>
      </c>
      <c r="AP62" s="12">
        <f t="shared" si="27"/>
        <v>225</v>
      </c>
    </row>
    <row r="63" spans="1:42" ht="13.5">
      <c r="A63" s="16" t="str">
        <f t="shared" si="0"/>
        <v>60</v>
      </c>
      <c r="B63" s="16" t="str">
        <f t="shared" si="17"/>
        <v># ^</v>
      </c>
      <c r="C63" s="17" t="s">
        <v>328</v>
      </c>
      <c r="D63" s="18">
        <v>80</v>
      </c>
      <c r="E63" s="19">
        <f>ROUND(F63+IF('Men''s Epée'!$A$3=1,G63,0)+LARGE($W63:$AE63,1)+LARGE($W63:$AE63,2)+LARGE($W63:$AE63,3),0)</f>
        <v>220</v>
      </c>
      <c r="F63" s="20"/>
      <c r="G63" s="21"/>
      <c r="H63" s="21" t="s">
        <v>11</v>
      </c>
      <c r="I63" s="22">
        <f>IF(OR('Men''s Epée'!$A$3=1,'Men''s Epée'!$W$3=TRUE),IF(OR(H63&gt;=49,ISNUMBER(H63)=FALSE),0,VLOOKUP(H63,PointTable,I$3,TRUE)),0)</f>
        <v>0</v>
      </c>
      <c r="J63" s="21">
        <v>44</v>
      </c>
      <c r="K63" s="22">
        <f>IF(OR('Men''s Epée'!$A$3=1,'Men''s Epée'!$X$3=TRUE),IF(OR(J63&gt;=49,ISNUMBER(J63)=FALSE),0,VLOOKUP(J63,PointTable,K$3,TRUE)),0)</f>
        <v>220</v>
      </c>
      <c r="L63" s="21" t="s">
        <v>11</v>
      </c>
      <c r="M63" s="22">
        <f>IF(OR('Men''s Epée'!$A$3=1,'Men''s Epée'!$Y$3=TRUE),IF(OR(L63&gt;=49,ISNUMBER(L63)=FALSE),0,VLOOKUP(L63,PointTable,M$3,TRUE)),0)</f>
        <v>0</v>
      </c>
      <c r="N63" s="21" t="s">
        <v>11</v>
      </c>
      <c r="O63" s="22">
        <f>IF(OR('Men''s Epée'!$A$3=1,'Men''s Epée'!$Z$3=TRUE),IF(OR(N63&gt;=49,ISNUMBER(N63)=FALSE),0,VLOOKUP(N63,PointTable,O$3,TRUE)),0)</f>
        <v>0</v>
      </c>
      <c r="P63" s="21" t="s">
        <v>11</v>
      </c>
      <c r="Q63" s="22">
        <f>IF(OR('Men''s Epée'!$A$3=1,'Men''s Epée'!$AA$3=TRUE),IF(OR(P63&gt;=49,ISNUMBER(P63)=FALSE),0,VLOOKUP(P63,PointTable,Q$3,TRUE)),0)</f>
        <v>0</v>
      </c>
      <c r="R63" s="23"/>
      <c r="S63" s="23"/>
      <c r="T63" s="23"/>
      <c r="U63" s="24"/>
      <c r="W63" s="25">
        <f t="shared" si="18"/>
        <v>0</v>
      </c>
      <c r="X63" s="25">
        <f t="shared" si="19"/>
        <v>220</v>
      </c>
      <c r="Y63" s="25">
        <f t="shared" si="20"/>
        <v>0</v>
      </c>
      <c r="Z63" s="25">
        <f t="shared" si="21"/>
        <v>0</v>
      </c>
      <c r="AA63" s="25">
        <f t="shared" si="22"/>
        <v>0</v>
      </c>
      <c r="AB63" s="25">
        <f>IF(OR('Men''s Epée'!$A$3=1,R63&gt;0),ABS(R63),0)</f>
        <v>0</v>
      </c>
      <c r="AC63" s="25">
        <f>IF(OR('Men''s Epée'!$A$3=1,S63&gt;0),ABS(S63),0)</f>
        <v>0</v>
      </c>
      <c r="AD63" s="25">
        <f>IF(OR('Men''s Epée'!$A$3=1,T63&gt;0),ABS(T63),0)</f>
        <v>0</v>
      </c>
      <c r="AE63" s="25">
        <f>IF(OR('Men''s Epée'!$A$3=1,U63&gt;0),ABS(U63),0)</f>
        <v>0</v>
      </c>
      <c r="AG63" s="12">
        <f>IF('Men''s Epée'!$W$3=TRUE,I63,0)</f>
        <v>0</v>
      </c>
      <c r="AH63" s="12">
        <f>IF('Men''s Epée'!$X$3=TRUE,K63,0)</f>
        <v>220</v>
      </c>
      <c r="AI63" s="12">
        <f>IF('Men''s Epée'!$Y$3=TRUE,M63,0)</f>
        <v>0</v>
      </c>
      <c r="AJ63" s="12">
        <f>IF('Men''s Epée'!$Z$3=TRUE,O63,0)</f>
        <v>0</v>
      </c>
      <c r="AK63" s="12">
        <f>IF('Men''s Epée'!$AA$3=TRUE,Q63,0)</f>
        <v>0</v>
      </c>
      <c r="AL63" s="26">
        <f t="shared" si="23"/>
        <v>0</v>
      </c>
      <c r="AM63" s="26">
        <f t="shared" si="24"/>
        <v>0</v>
      </c>
      <c r="AN63" s="26">
        <f t="shared" si="25"/>
        <v>0</v>
      </c>
      <c r="AO63" s="26">
        <f t="shared" si="26"/>
        <v>0</v>
      </c>
      <c r="AP63" s="12">
        <f t="shared" si="27"/>
        <v>220</v>
      </c>
    </row>
    <row r="64" spans="1:42" ht="13.5">
      <c r="A64" s="16" t="str">
        <f t="shared" si="0"/>
        <v>61</v>
      </c>
      <c r="B64" s="16" t="str">
        <f t="shared" si="17"/>
        <v># ^</v>
      </c>
      <c r="C64" s="17" t="s">
        <v>380</v>
      </c>
      <c r="D64" s="18">
        <v>81</v>
      </c>
      <c r="E64" s="19">
        <f>ROUND(F64+IF('Men''s Epée'!$A$3=1,G64,0)+LARGE($W64:$AE64,1)+LARGE($W64:$AE64,2)+LARGE($W64:$AE64,3),0)</f>
        <v>213</v>
      </c>
      <c r="F64" s="20"/>
      <c r="G64" s="21"/>
      <c r="H64" s="21" t="s">
        <v>11</v>
      </c>
      <c r="I64" s="22">
        <f>IF(OR('Men''s Epée'!$A$3=1,'Men''s Epée'!$W$3=TRUE),IF(OR(H64&gt;=49,ISNUMBER(H64)=FALSE),0,VLOOKUP(H64,PointTable,I$3,TRUE)),0)</f>
        <v>0</v>
      </c>
      <c r="J64" s="21" t="s">
        <v>11</v>
      </c>
      <c r="K64" s="22">
        <f>IF(OR('Men''s Epée'!$A$3=1,'Men''s Epée'!$X$3=TRUE),IF(OR(J64&gt;=49,ISNUMBER(J64)=FALSE),0,VLOOKUP(J64,PointTable,K$3,TRUE)),0)</f>
        <v>0</v>
      </c>
      <c r="L64" s="21">
        <v>45.5</v>
      </c>
      <c r="M64" s="22">
        <f>IF(OR('Men''s Epée'!$A$3=1,'Men''s Epée'!$Y$3=TRUE),IF(OR(L64&gt;=49,ISNUMBER(L64)=FALSE),0,VLOOKUP(L64,PointTable,M$3,TRUE)),0)</f>
        <v>212.5</v>
      </c>
      <c r="N64" s="21" t="s">
        <v>11</v>
      </c>
      <c r="O64" s="22">
        <f>IF(OR('Men''s Epée'!$A$3=1,'Men''s Epée'!$Z$3=TRUE),IF(OR(N64&gt;=49,ISNUMBER(N64)=FALSE),0,VLOOKUP(N64,PointTable,O$3,TRUE)),0)</f>
        <v>0</v>
      </c>
      <c r="P64" s="21" t="s">
        <v>11</v>
      </c>
      <c r="Q64" s="22">
        <f>IF(OR('Men''s Epée'!$A$3=1,'Men''s Epée'!$AA$3=TRUE),IF(OR(P64&gt;=49,ISNUMBER(P64)=FALSE),0,VLOOKUP(P64,PointTable,Q$3,TRUE)),0)</f>
        <v>0</v>
      </c>
      <c r="R64" s="23"/>
      <c r="S64" s="23"/>
      <c r="T64" s="23"/>
      <c r="U64" s="24"/>
      <c r="W64" s="25">
        <f t="shared" si="18"/>
        <v>0</v>
      </c>
      <c r="X64" s="25">
        <f t="shared" si="19"/>
        <v>0</v>
      </c>
      <c r="Y64" s="25">
        <f t="shared" si="20"/>
        <v>212.5</v>
      </c>
      <c r="Z64" s="25">
        <f t="shared" si="21"/>
        <v>0</v>
      </c>
      <c r="AA64" s="25">
        <f t="shared" si="22"/>
        <v>0</v>
      </c>
      <c r="AB64" s="25">
        <f>IF(OR('Men''s Epée'!$A$3=1,R64&gt;0),ABS(R64),0)</f>
        <v>0</v>
      </c>
      <c r="AC64" s="25">
        <f>IF(OR('Men''s Epée'!$A$3=1,S64&gt;0),ABS(S64),0)</f>
        <v>0</v>
      </c>
      <c r="AD64" s="25">
        <f>IF(OR('Men''s Epée'!$A$3=1,T64&gt;0),ABS(T64),0)</f>
        <v>0</v>
      </c>
      <c r="AE64" s="25">
        <f>IF(OR('Men''s Epée'!$A$3=1,U64&gt;0),ABS(U64),0)</f>
        <v>0</v>
      </c>
      <c r="AG64" s="12">
        <f>IF('Men''s Epée'!$W$3=TRUE,I64,0)</f>
        <v>0</v>
      </c>
      <c r="AH64" s="12">
        <f>IF('Men''s Epée'!$X$3=TRUE,K64,0)</f>
        <v>0</v>
      </c>
      <c r="AI64" s="12">
        <f>IF('Men''s Epée'!$Y$3=TRUE,M64,0)</f>
        <v>212.5</v>
      </c>
      <c r="AJ64" s="12">
        <f>IF('Men''s Epée'!$Z$3=TRUE,O64,0)</f>
        <v>0</v>
      </c>
      <c r="AK64" s="12">
        <f>IF('Men''s Epée'!$AA$3=TRUE,Q64,0)</f>
        <v>0</v>
      </c>
      <c r="AL64" s="26">
        <f t="shared" si="23"/>
        <v>0</v>
      </c>
      <c r="AM64" s="26">
        <f t="shared" si="24"/>
        <v>0</v>
      </c>
      <c r="AN64" s="26">
        <f t="shared" si="25"/>
        <v>0</v>
      </c>
      <c r="AO64" s="26">
        <f t="shared" si="26"/>
        <v>0</v>
      </c>
      <c r="AP64" s="12">
        <f t="shared" si="27"/>
        <v>212.5</v>
      </c>
    </row>
    <row r="65" spans="1:42" ht="13.5">
      <c r="A65" s="16" t="str">
        <f t="shared" si="0"/>
        <v>62</v>
      </c>
      <c r="B65" s="16">
        <f t="shared" si="17"/>
      </c>
      <c r="C65" s="17" t="s">
        <v>329</v>
      </c>
      <c r="D65" s="18">
        <v>62</v>
      </c>
      <c r="E65" s="19">
        <f>ROUND(F65+IF('Men''s Epée'!$A$3=1,G65,0)+LARGE($W65:$AE65,1)+LARGE($W65:$AE65,2)+LARGE($W65:$AE65,3),0)</f>
        <v>210</v>
      </c>
      <c r="F65" s="20"/>
      <c r="G65" s="21"/>
      <c r="H65" s="21" t="s">
        <v>11</v>
      </c>
      <c r="I65" s="22">
        <f>IF(OR('Men''s Epée'!$A$3=1,'Men''s Epée'!$W$3=TRUE),IF(OR(H65&gt;=49,ISNUMBER(H65)=FALSE),0,VLOOKUP(H65,PointTable,I$3,TRUE)),0)</f>
        <v>0</v>
      </c>
      <c r="J65" s="21">
        <v>46</v>
      </c>
      <c r="K65" s="22">
        <f>IF(OR('Men''s Epée'!$A$3=1,'Men''s Epée'!$X$3=TRUE),IF(OR(J65&gt;=49,ISNUMBER(J65)=FALSE),0,VLOOKUP(J65,PointTable,K$3,TRUE)),0)</f>
        <v>210</v>
      </c>
      <c r="L65" s="21" t="s">
        <v>11</v>
      </c>
      <c r="M65" s="22">
        <f>IF(OR('Men''s Epée'!$A$3=1,'Men''s Epée'!$Y$3=TRUE),IF(OR(L65&gt;=49,ISNUMBER(L65)=FALSE),0,VLOOKUP(L65,PointTable,M$3,TRUE)),0)</f>
        <v>0</v>
      </c>
      <c r="N65" s="21" t="s">
        <v>11</v>
      </c>
      <c r="O65" s="22">
        <f>IF(OR('Men''s Epée'!$A$3=1,'Men''s Epée'!$Z$3=TRUE),IF(OR(N65&gt;=49,ISNUMBER(N65)=FALSE),0,VLOOKUP(N65,PointTable,O$3,TRUE)),0)</f>
        <v>0</v>
      </c>
      <c r="P65" s="21" t="s">
        <v>11</v>
      </c>
      <c r="Q65" s="22">
        <f>IF(OR('Men''s Epée'!$A$3=1,'Men''s Epée'!$AA$3=TRUE),IF(OR(P65&gt;=49,ISNUMBER(P65)=FALSE),0,VLOOKUP(P65,PointTable,Q$3,TRUE)),0)</f>
        <v>0</v>
      </c>
      <c r="R65" s="23"/>
      <c r="S65" s="23"/>
      <c r="T65" s="23"/>
      <c r="U65" s="24"/>
      <c r="W65" s="25">
        <f t="shared" si="18"/>
        <v>0</v>
      </c>
      <c r="X65" s="25">
        <f t="shared" si="19"/>
        <v>210</v>
      </c>
      <c r="Y65" s="25">
        <f t="shared" si="20"/>
        <v>0</v>
      </c>
      <c r="Z65" s="25">
        <f t="shared" si="21"/>
        <v>0</v>
      </c>
      <c r="AA65" s="25">
        <f t="shared" si="22"/>
        <v>0</v>
      </c>
      <c r="AB65" s="25">
        <f>IF(OR('Men''s Epée'!$A$3=1,R65&gt;0),ABS(R65),0)</f>
        <v>0</v>
      </c>
      <c r="AC65" s="25">
        <f>IF(OR('Men''s Epée'!$A$3=1,S65&gt;0),ABS(S65),0)</f>
        <v>0</v>
      </c>
      <c r="AD65" s="25">
        <f>IF(OR('Men''s Epée'!$A$3=1,T65&gt;0),ABS(T65),0)</f>
        <v>0</v>
      </c>
      <c r="AE65" s="25">
        <f>IF(OR('Men''s Epée'!$A$3=1,U65&gt;0),ABS(U65),0)</f>
        <v>0</v>
      </c>
      <c r="AG65" s="12">
        <f>IF('Men''s Epée'!$W$3=TRUE,I65,0)</f>
        <v>0</v>
      </c>
      <c r="AH65" s="12">
        <f>IF('Men''s Epée'!$X$3=TRUE,K65,0)</f>
        <v>210</v>
      </c>
      <c r="AI65" s="12">
        <f>IF('Men''s Epée'!$Y$3=TRUE,M65,0)</f>
        <v>0</v>
      </c>
      <c r="AJ65" s="12">
        <f>IF('Men''s Epée'!$Z$3=TRUE,O65,0)</f>
        <v>0</v>
      </c>
      <c r="AK65" s="12">
        <f>IF('Men''s Epée'!$AA$3=TRUE,Q65,0)</f>
        <v>0</v>
      </c>
      <c r="AL65" s="26">
        <f t="shared" si="23"/>
        <v>0</v>
      </c>
      <c r="AM65" s="26">
        <f t="shared" si="24"/>
        <v>0</v>
      </c>
      <c r="AN65" s="26">
        <f t="shared" si="25"/>
        <v>0</v>
      </c>
      <c r="AO65" s="26">
        <f t="shared" si="26"/>
        <v>0</v>
      </c>
      <c r="AP65" s="12">
        <f t="shared" si="27"/>
        <v>210</v>
      </c>
    </row>
    <row r="66" spans="1:42" ht="13.5">
      <c r="A66" s="16" t="str">
        <f t="shared" si="0"/>
        <v>63</v>
      </c>
      <c r="B66" s="16" t="str">
        <f t="shared" si="17"/>
        <v>^</v>
      </c>
      <c r="C66" s="17" t="s">
        <v>381</v>
      </c>
      <c r="D66" s="18">
        <v>74</v>
      </c>
      <c r="E66" s="19">
        <f>ROUND(F66+IF('Men''s Epée'!$A$3=1,G66,0)+LARGE($W66:$AE66,1)+LARGE($W66:$AE66,2)+LARGE($W66:$AE66,3),0)</f>
        <v>205</v>
      </c>
      <c r="F66" s="20"/>
      <c r="G66" s="21"/>
      <c r="H66" s="21" t="s">
        <v>11</v>
      </c>
      <c r="I66" s="22">
        <f>IF(OR('Men''s Epée'!$A$3=1,'Men''s Epée'!$W$3=TRUE),IF(OR(H66&gt;=49,ISNUMBER(H66)=FALSE),0,VLOOKUP(H66,PointTable,I$3,TRUE)),0)</f>
        <v>0</v>
      </c>
      <c r="J66" s="21" t="s">
        <v>11</v>
      </c>
      <c r="K66" s="22">
        <f>IF(OR('Men''s Epée'!$A$3=1,'Men''s Epée'!$X$3=TRUE),IF(OR(J66&gt;=49,ISNUMBER(J66)=FALSE),0,VLOOKUP(J66,PointTable,K$3,TRUE)),0)</f>
        <v>0</v>
      </c>
      <c r="L66" s="21">
        <v>47</v>
      </c>
      <c r="M66" s="22">
        <f>IF(OR('Men''s Epée'!$A$3=1,'Men''s Epée'!$Y$3=TRUE),IF(OR(L66&gt;=49,ISNUMBER(L66)=FALSE),0,VLOOKUP(L66,PointTable,M$3,TRUE)),0)</f>
        <v>205</v>
      </c>
      <c r="N66" s="21" t="s">
        <v>11</v>
      </c>
      <c r="O66" s="22">
        <f>IF(OR('Men''s Epée'!$A$3=1,'Men''s Epée'!$Z$3=TRUE),IF(OR(N66&gt;=49,ISNUMBER(N66)=FALSE),0,VLOOKUP(N66,PointTable,O$3,TRUE)),0)</f>
        <v>0</v>
      </c>
      <c r="P66" s="21" t="s">
        <v>11</v>
      </c>
      <c r="Q66" s="22">
        <f>IF(OR('Men''s Epée'!$A$3=1,'Men''s Epée'!$AA$3=TRUE),IF(OR(P66&gt;=49,ISNUMBER(P66)=FALSE),0,VLOOKUP(P66,PointTable,Q$3,TRUE)),0)</f>
        <v>0</v>
      </c>
      <c r="R66" s="23"/>
      <c r="S66" s="23"/>
      <c r="T66" s="23"/>
      <c r="U66" s="24"/>
      <c r="W66" s="25">
        <f t="shared" si="18"/>
        <v>0</v>
      </c>
      <c r="X66" s="25">
        <f t="shared" si="19"/>
        <v>0</v>
      </c>
      <c r="Y66" s="25">
        <f t="shared" si="20"/>
        <v>205</v>
      </c>
      <c r="Z66" s="25">
        <f t="shared" si="21"/>
        <v>0</v>
      </c>
      <c r="AA66" s="25">
        <f t="shared" si="22"/>
        <v>0</v>
      </c>
      <c r="AB66" s="25">
        <f>IF(OR('Men''s Epée'!$A$3=1,R66&gt;0),ABS(R66),0)</f>
        <v>0</v>
      </c>
      <c r="AC66" s="25">
        <f>IF(OR('Men''s Epée'!$A$3=1,S66&gt;0),ABS(S66),0)</f>
        <v>0</v>
      </c>
      <c r="AD66" s="25">
        <f>IF(OR('Men''s Epée'!$A$3=1,T66&gt;0),ABS(T66),0)</f>
        <v>0</v>
      </c>
      <c r="AE66" s="25">
        <f>IF(OR('Men''s Epée'!$A$3=1,U66&gt;0),ABS(U66),0)</f>
        <v>0</v>
      </c>
      <c r="AG66" s="12">
        <f>IF('Men''s Epée'!$W$3=TRUE,I66,0)</f>
        <v>0</v>
      </c>
      <c r="AH66" s="12">
        <f>IF('Men''s Epée'!$X$3=TRUE,K66,0)</f>
        <v>0</v>
      </c>
      <c r="AI66" s="12">
        <f>IF('Men''s Epée'!$Y$3=TRUE,M66,0)</f>
        <v>205</v>
      </c>
      <c r="AJ66" s="12">
        <f>IF('Men''s Epée'!$Z$3=TRUE,O66,0)</f>
        <v>0</v>
      </c>
      <c r="AK66" s="12">
        <f>IF('Men''s Epée'!$AA$3=TRUE,Q66,0)</f>
        <v>0</v>
      </c>
      <c r="AL66" s="26">
        <f t="shared" si="23"/>
        <v>0</v>
      </c>
      <c r="AM66" s="26">
        <f t="shared" si="24"/>
        <v>0</v>
      </c>
      <c r="AN66" s="26">
        <f t="shared" si="25"/>
        <v>0</v>
      </c>
      <c r="AO66" s="26">
        <f t="shared" si="26"/>
        <v>0</v>
      </c>
      <c r="AP66" s="12">
        <f t="shared" si="27"/>
        <v>205</v>
      </c>
    </row>
    <row r="67" spans="1:42" ht="13.5">
      <c r="A67" s="16" t="str">
        <f t="shared" si="0"/>
        <v>64</v>
      </c>
      <c r="B67" s="16">
        <f t="shared" si="17"/>
      </c>
      <c r="C67" s="17" t="s">
        <v>210</v>
      </c>
      <c r="D67" s="18">
        <v>67</v>
      </c>
      <c r="E67" s="19">
        <f>ROUND(F67+IF('Men''s Epée'!$A$3=1,G67,0)+LARGE($W67:$AE67,1)+LARGE($W67:$AE67,2)+LARGE($W67:$AE67,3),0)</f>
        <v>200</v>
      </c>
      <c r="F67" s="20"/>
      <c r="G67" s="21"/>
      <c r="H67" s="21">
        <v>48</v>
      </c>
      <c r="I67" s="22">
        <f>IF(OR('Men''s Epée'!$A$3=1,'Men''s Epée'!$W$3=TRUE),IF(OR(H67&gt;=49,ISNUMBER(H67)=FALSE),0,VLOOKUP(H67,PointTable,I$3,TRUE)),0)</f>
        <v>200</v>
      </c>
      <c r="J67" s="21" t="s">
        <v>11</v>
      </c>
      <c r="K67" s="22">
        <f>IF(OR('Men''s Epée'!$A$3=1,'Men''s Epée'!$X$3=TRUE),IF(OR(J67&gt;=49,ISNUMBER(J67)=FALSE),0,VLOOKUP(J67,PointTable,K$3,TRUE)),0)</f>
        <v>0</v>
      </c>
      <c r="L67" s="21" t="s">
        <v>11</v>
      </c>
      <c r="M67" s="22">
        <f>IF(OR('Men''s Epée'!$A$3=1,'Men''s Epée'!$Y$3=TRUE),IF(OR(L67&gt;=49,ISNUMBER(L67)=FALSE),0,VLOOKUP(L67,PointTable,M$3,TRUE)),0)</f>
        <v>0</v>
      </c>
      <c r="N67" s="21" t="s">
        <v>11</v>
      </c>
      <c r="O67" s="22">
        <f>IF(OR('Men''s Epée'!$A$3=1,'Men''s Epée'!$Z$3=TRUE),IF(OR(N67&gt;=49,ISNUMBER(N67)=FALSE),0,VLOOKUP(N67,PointTable,O$3,TRUE)),0)</f>
        <v>0</v>
      </c>
      <c r="P67" s="21" t="s">
        <v>11</v>
      </c>
      <c r="Q67" s="22">
        <f>IF(OR('Men''s Epée'!$A$3=1,'Men''s Epée'!$AA$3=TRUE),IF(OR(P67&gt;=49,ISNUMBER(P67)=FALSE),0,VLOOKUP(P67,PointTable,Q$3,TRUE)),0)</f>
        <v>0</v>
      </c>
      <c r="R67" s="23"/>
      <c r="S67" s="23"/>
      <c r="T67" s="23"/>
      <c r="U67" s="24"/>
      <c r="W67" s="25">
        <f t="shared" si="18"/>
        <v>200</v>
      </c>
      <c r="X67" s="25">
        <f t="shared" si="19"/>
        <v>0</v>
      </c>
      <c r="Y67" s="25">
        <f t="shared" si="20"/>
        <v>0</v>
      </c>
      <c r="Z67" s="25">
        <f t="shared" si="21"/>
        <v>0</v>
      </c>
      <c r="AA67" s="25">
        <f t="shared" si="22"/>
        <v>0</v>
      </c>
      <c r="AB67" s="25">
        <f>IF(OR('Men''s Epée'!$A$3=1,R67&gt;0),ABS(R67),0)</f>
        <v>0</v>
      </c>
      <c r="AC67" s="25">
        <f>IF(OR('Men''s Epée'!$A$3=1,S67&gt;0),ABS(S67),0)</f>
        <v>0</v>
      </c>
      <c r="AD67" s="25">
        <f>IF(OR('Men''s Epée'!$A$3=1,T67&gt;0),ABS(T67),0)</f>
        <v>0</v>
      </c>
      <c r="AE67" s="25">
        <f>IF(OR('Men''s Epée'!$A$3=1,U67&gt;0),ABS(U67),0)</f>
        <v>0</v>
      </c>
      <c r="AG67" s="12">
        <f>IF('Men''s Epée'!$W$3=TRUE,I67,0)</f>
        <v>200</v>
      </c>
      <c r="AH67" s="12">
        <f>IF('Men''s Epée'!$X$3=TRUE,K67,0)</f>
        <v>0</v>
      </c>
      <c r="AI67" s="12">
        <f>IF('Men''s Epée'!$Y$3=TRUE,M67,0)</f>
        <v>0</v>
      </c>
      <c r="AJ67" s="12">
        <f>IF('Men''s Epée'!$Z$3=TRUE,O67,0)</f>
        <v>0</v>
      </c>
      <c r="AK67" s="12">
        <f>IF('Men''s Epée'!$AA$3=TRUE,Q67,0)</f>
        <v>0</v>
      </c>
      <c r="AL67" s="26">
        <f t="shared" si="23"/>
        <v>0</v>
      </c>
      <c r="AM67" s="26">
        <f t="shared" si="24"/>
        <v>0</v>
      </c>
      <c r="AN67" s="26">
        <f t="shared" si="25"/>
        <v>0</v>
      </c>
      <c r="AO67" s="26">
        <f t="shared" si="26"/>
        <v>0</v>
      </c>
      <c r="AP67" s="12">
        <f t="shared" si="27"/>
        <v>200</v>
      </c>
    </row>
    <row r="68" spans="33:42" ht="13.5"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3:42" ht="13.5">
      <c r="C69" s="30" t="s">
        <v>60</v>
      </c>
      <c r="F69" s="25"/>
      <c r="G69" s="25"/>
      <c r="H69" s="25"/>
      <c r="I69" s="25"/>
      <c r="J69" s="31"/>
      <c r="K69" s="25"/>
      <c r="N69" s="31" t="s">
        <v>61</v>
      </c>
      <c r="O69" s="31" t="s">
        <v>62</v>
      </c>
      <c r="P69" s="34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3:42" ht="13.5">
      <c r="C70" s="37" t="s">
        <v>166</v>
      </c>
      <c r="D70" s="18" t="s">
        <v>211</v>
      </c>
      <c r="F70" s="25"/>
      <c r="G70" s="25"/>
      <c r="I70" s="25"/>
      <c r="K70" s="25"/>
      <c r="M70" s="25"/>
      <c r="N70" s="32">
        <v>14</v>
      </c>
      <c r="O70" s="33">
        <v>502.35</v>
      </c>
      <c r="P70" s="34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3:42" ht="13.5">
      <c r="C71" s="17" t="s">
        <v>165</v>
      </c>
      <c r="D71" s="18" t="s">
        <v>404</v>
      </c>
      <c r="F71" s="25"/>
      <c r="G71" s="25"/>
      <c r="I71" s="25"/>
      <c r="K71" s="25"/>
      <c r="M71" s="25"/>
      <c r="N71" s="32">
        <v>26</v>
      </c>
      <c r="O71" s="33">
        <v>602.07</v>
      </c>
      <c r="P71" s="34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3:42" ht="13.5">
      <c r="C72" s="17" t="s">
        <v>165</v>
      </c>
      <c r="D72" s="18" t="s">
        <v>448</v>
      </c>
      <c r="F72" s="25"/>
      <c r="G72" s="25"/>
      <c r="I72" s="25"/>
      <c r="K72" s="25"/>
      <c r="M72" s="25"/>
      <c r="N72" s="32">
        <v>20</v>
      </c>
      <c r="O72" s="33">
        <v>426.79</v>
      </c>
      <c r="P72" s="34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33:42" ht="13.5"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3:42" ht="13.5">
      <c r="C74" s="30" t="s">
        <v>66</v>
      </c>
      <c r="F74" s="25"/>
      <c r="G74" s="25"/>
      <c r="H74" s="25"/>
      <c r="I74" s="25"/>
      <c r="J74" s="31"/>
      <c r="K74" s="25"/>
      <c r="N74" s="31" t="s">
        <v>61</v>
      </c>
      <c r="O74" s="31" t="s">
        <v>62</v>
      </c>
      <c r="P74" s="34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3:16" ht="12.75">
      <c r="C75" s="37" t="s">
        <v>166</v>
      </c>
      <c r="D75" s="18" t="s">
        <v>465</v>
      </c>
      <c r="F75" s="25"/>
      <c r="G75" s="25"/>
      <c r="I75" s="25"/>
      <c r="K75" s="25"/>
      <c r="M75" s="25"/>
      <c r="N75" s="32">
        <v>24</v>
      </c>
      <c r="O75" s="18">
        <v>630</v>
      </c>
      <c r="P75" s="34"/>
    </row>
    <row r="76" spans="3:16" ht="12.75">
      <c r="C76" s="17" t="s">
        <v>165</v>
      </c>
      <c r="D76" s="18" t="s">
        <v>466</v>
      </c>
      <c r="F76" s="25"/>
      <c r="G76" s="25"/>
      <c r="I76" s="25"/>
      <c r="K76" s="25"/>
      <c r="M76" s="25"/>
      <c r="N76" s="32">
        <v>29</v>
      </c>
      <c r="O76" s="18">
        <v>580</v>
      </c>
      <c r="P76" s="34"/>
    </row>
    <row r="77" spans="3:15" ht="12.75">
      <c r="C77" s="17" t="s">
        <v>170</v>
      </c>
      <c r="D77" s="18" t="s">
        <v>465</v>
      </c>
      <c r="F77" s="25"/>
      <c r="G77" s="25"/>
      <c r="I77" s="25"/>
      <c r="K77" s="25"/>
      <c r="M77" s="25"/>
      <c r="N77" s="32">
        <v>31</v>
      </c>
      <c r="O77" s="18">
        <v>560</v>
      </c>
    </row>
  </sheetData>
  <printOptions horizontalCentered="1"/>
  <pageMargins left="0.25" right="0.25" top="0.95" bottom="0.95" header="0.25" footer="0.25"/>
  <pageSetup horizontalDpi="600" verticalDpi="600" orientation="landscape" r:id="rId1"/>
  <headerFooter alignWithMargins="0">
    <oddHeader>&amp;C&amp;"Times New Roman,Bold"&amp;16 1998-1999 USFA Point Standings
Senior &amp;A - Rolling Standings</oddHeader>
    <oddFooter>&amp;L&amp;"Arial,Bold"# Junior    ^ Age eligible for World University Games
* Permanent Resident&amp;"Arial,Regular"
Total = Best 3 plus Group II&amp;CPage &amp;P&amp;R&amp;"Arial,Bold"np = Did not earn points (including not competing)&amp;"Arial,Regular"
Printed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8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4.140625" style="18" customWidth="1"/>
    <col min="5" max="5" width="8.00390625" style="18" customWidth="1"/>
    <col min="6" max="7" width="5.7109375" style="19" customWidth="1"/>
    <col min="8" max="8" width="4.7109375" style="19" customWidth="1"/>
    <col min="9" max="9" width="4.7109375" style="28" customWidth="1"/>
    <col min="10" max="10" width="4.7109375" style="19" customWidth="1"/>
    <col min="11" max="17" width="4.7109375" style="28" customWidth="1"/>
    <col min="18" max="21" width="4.7109375" style="29" customWidth="1"/>
    <col min="22" max="22" width="9.140625" style="25" customWidth="1"/>
    <col min="23" max="42" width="9.140625" style="25" hidden="1" customWidth="1"/>
    <col min="43" max="16384" width="9.140625" style="25" customWidth="1"/>
  </cols>
  <sheetData>
    <row r="1" spans="1:21" s="8" customFormat="1" ht="12.75" customHeight="1">
      <c r="A1" s="35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4</v>
      </c>
      <c r="I1" s="6"/>
      <c r="J1" s="4" t="s">
        <v>295</v>
      </c>
      <c r="K1" s="6"/>
      <c r="L1" s="4" t="s">
        <v>354</v>
      </c>
      <c r="M1" s="6"/>
      <c r="N1" s="4" t="s">
        <v>409</v>
      </c>
      <c r="O1" s="6"/>
      <c r="P1" s="4" t="s">
        <v>439</v>
      </c>
      <c r="Q1" s="6"/>
      <c r="R1" s="7" t="s">
        <v>5</v>
      </c>
      <c r="S1" s="7"/>
      <c r="T1" s="7"/>
      <c r="U1" s="6"/>
    </row>
    <row r="2" spans="1:33" s="8" customFormat="1" ht="18.75" customHeight="1">
      <c r="A2" s="1"/>
      <c r="B2" s="1"/>
      <c r="C2" s="2"/>
      <c r="D2" s="2"/>
      <c r="E2" s="3"/>
      <c r="F2" s="4"/>
      <c r="G2" s="9" t="s">
        <v>6</v>
      </c>
      <c r="H2" s="4" t="s">
        <v>7</v>
      </c>
      <c r="I2" s="6" t="s">
        <v>8</v>
      </c>
      <c r="J2" s="4" t="s">
        <v>296</v>
      </c>
      <c r="K2" s="6" t="s">
        <v>297</v>
      </c>
      <c r="L2" s="4" t="s">
        <v>296</v>
      </c>
      <c r="M2" s="6" t="s">
        <v>355</v>
      </c>
      <c r="N2" s="4" t="s">
        <v>410</v>
      </c>
      <c r="O2" s="6" t="s">
        <v>411</v>
      </c>
      <c r="P2" s="4" t="s">
        <v>9</v>
      </c>
      <c r="Q2" s="6" t="s">
        <v>440</v>
      </c>
      <c r="R2" s="4" t="s">
        <v>5</v>
      </c>
      <c r="S2" s="7"/>
      <c r="T2" s="10"/>
      <c r="U2" s="11"/>
      <c r="AG2" s="12"/>
    </row>
    <row r="3" spans="1:21" s="8" customFormat="1" ht="11.25" customHeight="1" hidden="1">
      <c r="A3" s="1"/>
      <c r="B3" s="1"/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12</v>
      </c>
      <c r="J3" s="14">
        <f>COLUMN()</f>
        <v>10</v>
      </c>
      <c r="K3" s="15">
        <f>HLOOKUP(J2,PointTableHeader,2,FALSE)</f>
        <v>11</v>
      </c>
      <c r="L3" s="14">
        <f>COLUMN()</f>
        <v>12</v>
      </c>
      <c r="M3" s="15">
        <f>HLOOKUP(L2,PointTableHeader,2,FALSE)</f>
        <v>11</v>
      </c>
      <c r="N3" s="14">
        <f>COLUMN()</f>
        <v>14</v>
      </c>
      <c r="O3" s="15">
        <f>HLOOKUP(N2,PointTableHeader,2,FALSE)</f>
        <v>9</v>
      </c>
      <c r="P3" s="14">
        <f>COLUMN()</f>
        <v>16</v>
      </c>
      <c r="Q3" s="15">
        <f>HLOOKUP(P2,PointTableHeader,2,FALSE)</f>
        <v>10</v>
      </c>
      <c r="R3" s="14">
        <f>COLUMN()</f>
        <v>18</v>
      </c>
      <c r="S3" s="3"/>
      <c r="T3" s="3"/>
      <c r="U3" s="15"/>
    </row>
    <row r="4" spans="1:42" ht="13.5">
      <c r="A4" s="16" t="str">
        <f aca="true" t="shared" si="0" ref="A4:A73">IF(E4=0,"",IF(E4=E3,A3,ROW()-3&amp;IF(E4=E5,"T","")))</f>
        <v>1</v>
      </c>
      <c r="B4" s="16" t="str">
        <f aca="true" t="shared" si="1" ref="B4:B35">TRIM(IF(D4&gt;=JuniorCutoff,"#","")&amp;IF(ISERROR(FIND("*",C4))," "&amp;IF(AND(D4&gt;=WUGStartCutoff,D4&lt;=WUGStopCutoff),"^",""),""))</f>
        <v>^</v>
      </c>
      <c r="C4" s="17" t="s">
        <v>212</v>
      </c>
      <c r="D4" s="18">
        <v>75</v>
      </c>
      <c r="E4" s="19">
        <f>ROUND(F4+IF('Men''s Epée'!$A$3=1,G4,0)+LARGE($W4:$AE4,1)+LARGE($W4:$AE4,2)+LARGE($W4:$AE4,3),0)</f>
        <v>6435</v>
      </c>
      <c r="F4" s="20">
        <v>3660</v>
      </c>
      <c r="G4" s="21"/>
      <c r="H4" s="21" t="s">
        <v>11</v>
      </c>
      <c r="I4" s="22">
        <f>IF(OR('Men''s Epée'!$A$3=1,'Men''s Epée'!$W$3=TRUE),IF(OR(H4&gt;=49,ISNUMBER(H4)=FALSE),0,VLOOKUP(H4,PointTable,I$3,TRUE)),0)</f>
        <v>0</v>
      </c>
      <c r="J4" s="21">
        <v>2</v>
      </c>
      <c r="K4" s="22">
        <f>IF(OR('Men''s Epée'!$A$3=1,'Men''s Epée'!$X$3=TRUE),IF(OR(J4&gt;=49,ISNUMBER(J4)=FALSE),0,VLOOKUP(J4,PointTable,K$3,TRUE)),0)</f>
        <v>925</v>
      </c>
      <c r="L4" s="21" t="s">
        <v>11</v>
      </c>
      <c r="M4" s="22">
        <f>IF(OR('Men''s Epée'!$A$3=1,'Men''s Epée'!$Y$3=TRUE),IF(OR(L4&gt;=49,ISNUMBER(L4)=FALSE),0,VLOOKUP(L4,PointTable,M$3,TRUE)),0)</f>
        <v>0</v>
      </c>
      <c r="N4" s="21">
        <v>3</v>
      </c>
      <c r="O4" s="22">
        <f>IF(OR('Men''s Epée'!$A$3=1,'Men''s Epée'!$Z$3=TRUE),IF(OR(N4&gt;=49,ISNUMBER(N4)=FALSE),0,VLOOKUP(N4,PointTable,O$3,TRUE)),0)</f>
        <v>850</v>
      </c>
      <c r="P4" s="21">
        <v>1</v>
      </c>
      <c r="Q4" s="22">
        <f>IF(OR('Men''s Epée'!$A$3=1,'Men''s Epée'!$AA$3=TRUE),IF(OR(P4&gt;=49,ISNUMBER(P4)=FALSE),0,VLOOKUP(P4,PointTable,Q$3,TRUE)),0)</f>
        <v>1000</v>
      </c>
      <c r="R4" s="23">
        <v>671.475</v>
      </c>
      <c r="S4" s="23"/>
      <c r="T4" s="23"/>
      <c r="U4" s="24"/>
      <c r="W4" s="25">
        <f aca="true" t="shared" si="2" ref="W4:W35">I4</f>
        <v>0</v>
      </c>
      <c r="X4" s="25">
        <f aca="true" t="shared" si="3" ref="X4:X35">K4</f>
        <v>925</v>
      </c>
      <c r="Y4" s="25">
        <f aca="true" t="shared" si="4" ref="Y4:Y35">M4</f>
        <v>0</v>
      </c>
      <c r="Z4" s="25">
        <f aca="true" t="shared" si="5" ref="Z4:Z35">O4</f>
        <v>850</v>
      </c>
      <c r="AA4" s="25">
        <f aca="true" t="shared" si="6" ref="AA4:AA35">Q4</f>
        <v>1000</v>
      </c>
      <c r="AB4" s="25">
        <f>IF(OR('Men''s Epée'!$A$3=1,R4&gt;0),ABS(R4),0)</f>
        <v>671.475</v>
      </c>
      <c r="AC4" s="25">
        <f>IF(OR('Men''s Epée'!$A$3=1,S4&gt;0),ABS(S4),0)</f>
        <v>0</v>
      </c>
      <c r="AD4" s="25">
        <f>IF(OR('Men''s Epée'!$A$3=1,T4&gt;0),ABS(T4),0)</f>
        <v>0</v>
      </c>
      <c r="AE4" s="25">
        <f>IF(OR('Men''s Epée'!$A$3=1,U4&gt;0),ABS(U4),0)</f>
        <v>0</v>
      </c>
      <c r="AG4" s="12">
        <f>IF('Men''s Epée'!$W$3=TRUE,I4,0)</f>
        <v>0</v>
      </c>
      <c r="AH4" s="12">
        <f>IF('Men''s Epée'!$X$3=TRUE,K4,0)</f>
        <v>925</v>
      </c>
      <c r="AI4" s="12">
        <f>IF('Men''s Epée'!$Y$3=TRUE,M4,0)</f>
        <v>0</v>
      </c>
      <c r="AJ4" s="12">
        <f>IF('Men''s Epée'!$Z$3=TRUE,O4,0)</f>
        <v>850</v>
      </c>
      <c r="AK4" s="12">
        <f>IF('Men''s Epée'!$AA$3=TRUE,Q4,0)</f>
        <v>1000</v>
      </c>
      <c r="AL4" s="26">
        <f>MAX(R4,0)</f>
        <v>671.475</v>
      </c>
      <c r="AM4" s="26">
        <f>MAX(S4,0)</f>
        <v>0</v>
      </c>
      <c r="AN4" s="26">
        <f>MAX(T4,0)</f>
        <v>0</v>
      </c>
      <c r="AO4" s="26">
        <f>MAX(U4,0)</f>
        <v>0</v>
      </c>
      <c r="AP4" s="12">
        <f>LARGE(AG4:AO4,1)+LARGE(AG4:AO4,2)+LARGE(AG4:AO4,3)+F4</f>
        <v>6435</v>
      </c>
    </row>
    <row r="5" spans="1:42" ht="13.5">
      <c r="A5" s="16" t="str">
        <f t="shared" si="0"/>
        <v>2</v>
      </c>
      <c r="B5" s="16" t="str">
        <f t="shared" si="1"/>
        <v># ^</v>
      </c>
      <c r="C5" s="17" t="s">
        <v>213</v>
      </c>
      <c r="D5" s="18">
        <v>80</v>
      </c>
      <c r="E5" s="19">
        <f>ROUND(F5+IF('Men''s Epée'!$A$3=1,G5,0)+LARGE($W5:$AE5,1)+LARGE($W5:$AE5,2)+LARGE($W5:$AE5,3),0)</f>
        <v>5233</v>
      </c>
      <c r="F5" s="20">
        <v>2415</v>
      </c>
      <c r="G5" s="21"/>
      <c r="H5" s="21">
        <v>5</v>
      </c>
      <c r="I5" s="22">
        <f>IF(OR('Men''s Epée'!$A$3=1,'Men''s Epée'!$W$3=TRUE),IF(OR(H5&gt;=49,ISNUMBER(H5)=FALSE),0,VLOOKUP(H5,PointTable,I$3,TRUE)),0)</f>
        <v>755</v>
      </c>
      <c r="J5" s="21">
        <v>3</v>
      </c>
      <c r="K5" s="22">
        <f>IF(OR('Men''s Epée'!$A$3=1,'Men''s Epée'!$X$3=TRUE),IF(OR(J5&gt;=49,ISNUMBER(J5)=FALSE),0,VLOOKUP(J5,PointTable,K$3,TRUE)),0)</f>
        <v>840</v>
      </c>
      <c r="L5" s="21" t="s">
        <v>11</v>
      </c>
      <c r="M5" s="22">
        <f>IF(OR('Men''s Epée'!$A$3=1,'Men''s Epée'!$Y$3=TRUE),IF(OR(L5&gt;=49,ISNUMBER(L5)=FALSE),0,VLOOKUP(L5,PointTable,M$3,TRUE)),0)</f>
        <v>0</v>
      </c>
      <c r="N5" s="21">
        <v>5</v>
      </c>
      <c r="O5" s="22">
        <f>IF(OR('Men''s Epée'!$A$3=1,'Men''s Epée'!$Z$3=TRUE),IF(OR(N5&gt;=49,ISNUMBER(N5)=FALSE),0,VLOOKUP(N5,PointTable,O$3,TRUE)),0)</f>
        <v>700</v>
      </c>
      <c r="P5" s="21">
        <v>2</v>
      </c>
      <c r="Q5" s="22">
        <f>IF(OR('Men''s Epée'!$A$3=1,'Men''s Epée'!$AA$3=TRUE),IF(OR(P5&gt;=49,ISNUMBER(P5)=FALSE),0,VLOOKUP(P5,PointTable,Q$3,TRUE)),0)</f>
        <v>920</v>
      </c>
      <c r="R5" s="23">
        <v>1058.25</v>
      </c>
      <c r="S5" s="23">
        <v>441.255</v>
      </c>
      <c r="T5" s="23"/>
      <c r="U5" s="24"/>
      <c r="W5" s="25">
        <f t="shared" si="2"/>
        <v>755</v>
      </c>
      <c r="X5" s="25">
        <f t="shared" si="3"/>
        <v>840</v>
      </c>
      <c r="Y5" s="25">
        <f t="shared" si="4"/>
        <v>0</v>
      </c>
      <c r="Z5" s="25">
        <f t="shared" si="5"/>
        <v>700</v>
      </c>
      <c r="AA5" s="25">
        <f t="shared" si="6"/>
        <v>920</v>
      </c>
      <c r="AB5" s="25">
        <f>IF(OR('Men''s Epée'!$A$3=1,R5&gt;0),ABS(R5),0)</f>
        <v>1058.25</v>
      </c>
      <c r="AC5" s="25">
        <f>IF(OR('Men''s Epée'!$A$3=1,S5&gt;0),ABS(S5),0)</f>
        <v>441.255</v>
      </c>
      <c r="AD5" s="25">
        <f>IF(OR('Men''s Epée'!$A$3=1,T5&gt;0),ABS(T5),0)</f>
        <v>0</v>
      </c>
      <c r="AE5" s="25">
        <f>IF(OR('Men''s Epée'!$A$3=1,U5&gt;0),ABS(U5),0)</f>
        <v>0</v>
      </c>
      <c r="AG5" s="12">
        <f>IF('Men''s Epée'!$W$3=TRUE,I5,0)</f>
        <v>755</v>
      </c>
      <c r="AH5" s="12">
        <f>IF('Men''s Epée'!$X$3=TRUE,K5,0)</f>
        <v>840</v>
      </c>
      <c r="AI5" s="12">
        <f>IF('Men''s Epée'!$Y$3=TRUE,M5,0)</f>
        <v>0</v>
      </c>
      <c r="AJ5" s="12">
        <f>IF('Men''s Epée'!$Z$3=TRUE,O5,0)</f>
        <v>700</v>
      </c>
      <c r="AK5" s="12">
        <f>IF('Men''s Epée'!$AA$3=TRUE,Q5,0)</f>
        <v>920</v>
      </c>
      <c r="AL5" s="26">
        <f aca="true" t="shared" si="7" ref="AL5:AO35">MAX(R5,0)</f>
        <v>1058.25</v>
      </c>
      <c r="AM5" s="26">
        <f t="shared" si="7"/>
        <v>441.255</v>
      </c>
      <c r="AN5" s="26">
        <f t="shared" si="7"/>
        <v>0</v>
      </c>
      <c r="AO5" s="26">
        <f t="shared" si="7"/>
        <v>0</v>
      </c>
      <c r="AP5" s="12">
        <f aca="true" t="shared" si="8" ref="AP5:AP35">LARGE(AG5:AO5,1)+LARGE(AG5:AO5,2)+LARGE(AG5:AO5,3)+F5</f>
        <v>5233.25</v>
      </c>
    </row>
    <row r="6" spans="1:42" ht="13.5">
      <c r="A6" s="16" t="str">
        <f t="shared" si="0"/>
        <v>3</v>
      </c>
      <c r="B6" s="16" t="str">
        <f t="shared" si="1"/>
        <v>^</v>
      </c>
      <c r="C6" s="17" t="s">
        <v>189</v>
      </c>
      <c r="D6" s="18">
        <v>71</v>
      </c>
      <c r="E6" s="19">
        <f>ROUND(F6+IF('Men''s Epée'!$A$3=1,G6,0)+LARGE($W6:$AE6,1)+LARGE($W6:$AE6,2)+LARGE($W6:$AE6,3),0)</f>
        <v>2770</v>
      </c>
      <c r="F6" s="20"/>
      <c r="G6" s="21"/>
      <c r="H6" s="21">
        <v>3</v>
      </c>
      <c r="I6" s="22">
        <f>IF(OR('Men''s Epée'!$A$3=1,'Men''s Epée'!$W$3=TRUE),IF(OR(H6&gt;=49,ISNUMBER(H6)=FALSE),0,VLOOKUP(H6,PointTable,I$3,TRUE)),0)</f>
        <v>850</v>
      </c>
      <c r="J6" s="21">
        <v>1</v>
      </c>
      <c r="K6" s="22">
        <f>IF(OR('Men''s Epée'!$A$3=1,'Men''s Epée'!$X$3=TRUE),IF(OR(J6&gt;=49,ISNUMBER(J6)=FALSE),0,VLOOKUP(J6,PointTable,K$3,TRUE)),0)</f>
        <v>1000</v>
      </c>
      <c r="L6" s="21">
        <v>3</v>
      </c>
      <c r="M6" s="22">
        <f>IF(OR('Men''s Epée'!$A$3=1,'Men''s Epée'!$Y$3=TRUE),IF(OR(L6&gt;=49,ISNUMBER(L6)=FALSE),0,VLOOKUP(L6,PointTable,M$3,TRUE)),0)</f>
        <v>840</v>
      </c>
      <c r="N6" s="21">
        <v>2</v>
      </c>
      <c r="O6" s="22">
        <f>IF(OR('Men''s Epée'!$A$3=1,'Men''s Epée'!$Z$3=TRUE),IF(OR(N6&gt;=49,ISNUMBER(N6)=FALSE),0,VLOOKUP(N6,PointTable,O$3,TRUE)),0)</f>
        <v>920</v>
      </c>
      <c r="P6" s="21">
        <v>3</v>
      </c>
      <c r="Q6" s="22">
        <f>IF(OR('Men''s Epée'!$A$3=1,'Men''s Epée'!$AA$3=TRUE),IF(OR(P6&gt;=49,ISNUMBER(P6)=FALSE),0,VLOOKUP(P6,PointTable,Q$3,TRUE)),0)</f>
        <v>850</v>
      </c>
      <c r="R6" s="23"/>
      <c r="S6" s="23"/>
      <c r="T6" s="23"/>
      <c r="U6" s="24"/>
      <c r="W6" s="25">
        <f t="shared" si="2"/>
        <v>850</v>
      </c>
      <c r="X6" s="25">
        <f t="shared" si="3"/>
        <v>1000</v>
      </c>
      <c r="Y6" s="25">
        <f t="shared" si="4"/>
        <v>840</v>
      </c>
      <c r="Z6" s="25">
        <f t="shared" si="5"/>
        <v>920</v>
      </c>
      <c r="AA6" s="25">
        <f t="shared" si="6"/>
        <v>850</v>
      </c>
      <c r="AB6" s="25">
        <f>IF(OR('Men''s Epée'!$A$3=1,R6&gt;0),ABS(R6),0)</f>
        <v>0</v>
      </c>
      <c r="AC6" s="25">
        <f>IF(OR('Men''s Epée'!$A$3=1,S6&gt;0),ABS(S6),0)</f>
        <v>0</v>
      </c>
      <c r="AD6" s="25">
        <f>IF(OR('Men''s Epée'!$A$3=1,T6&gt;0),ABS(T6),0)</f>
        <v>0</v>
      </c>
      <c r="AE6" s="25">
        <f>IF(OR('Men''s Epée'!$A$3=1,U6&gt;0),ABS(U6),0)</f>
        <v>0</v>
      </c>
      <c r="AG6" s="12">
        <f>IF('Men''s Epée'!$W$3=TRUE,I6,0)</f>
        <v>850</v>
      </c>
      <c r="AH6" s="12">
        <f>IF('Men''s Epée'!$X$3=TRUE,K6,0)</f>
        <v>1000</v>
      </c>
      <c r="AI6" s="12">
        <f>IF('Men''s Epée'!$Y$3=TRUE,M6,0)</f>
        <v>840</v>
      </c>
      <c r="AJ6" s="12">
        <f>IF('Men''s Epée'!$Z$3=TRUE,O6,0)</f>
        <v>920</v>
      </c>
      <c r="AK6" s="12">
        <f>IF('Men''s Epée'!$AA$3=TRUE,Q6,0)</f>
        <v>850</v>
      </c>
      <c r="AL6" s="26">
        <f t="shared" si="7"/>
        <v>0</v>
      </c>
      <c r="AM6" s="26">
        <f t="shared" si="7"/>
        <v>0</v>
      </c>
      <c r="AN6" s="26">
        <f t="shared" si="7"/>
        <v>0</v>
      </c>
      <c r="AO6" s="26">
        <f t="shared" si="7"/>
        <v>0</v>
      </c>
      <c r="AP6" s="12">
        <f t="shared" si="8"/>
        <v>2770</v>
      </c>
    </row>
    <row r="7" spans="1:42" ht="13.5">
      <c r="A7" s="16" t="str">
        <f t="shared" si="0"/>
        <v>4</v>
      </c>
      <c r="B7" s="16" t="str">
        <f t="shared" si="1"/>
        <v># ^</v>
      </c>
      <c r="C7" s="17" t="s">
        <v>214</v>
      </c>
      <c r="D7" s="18">
        <v>81</v>
      </c>
      <c r="E7" s="19">
        <f>ROUND(F7+IF('Men''s Epée'!$A$3=1,G7,0)+LARGE($W7:$AE7,1)+LARGE($W7:$AE7,2)+LARGE($W7:$AE7,3),0)</f>
        <v>2455</v>
      </c>
      <c r="F7" s="20"/>
      <c r="G7" s="21"/>
      <c r="H7" s="21" t="s">
        <v>11</v>
      </c>
      <c r="I7" s="22">
        <f>IF(OR('Men''s Epée'!$A$3=1,'Men''s Epée'!$W$3=TRUE),IF(OR(H7&gt;=49,ISNUMBER(H7)=FALSE),0,VLOOKUP(H7,PointTable,I$3,TRUE)),0)</f>
        <v>0</v>
      </c>
      <c r="J7" s="21">
        <v>5</v>
      </c>
      <c r="K7" s="22">
        <f>IF(OR('Men''s Epée'!$A$3=1,'Men''s Epée'!$X$3=TRUE),IF(OR(J7&gt;=49,ISNUMBER(J7)=FALSE),0,VLOOKUP(J7,PointTable,K$3,TRUE)),0)</f>
        <v>755</v>
      </c>
      <c r="L7" s="21" t="s">
        <v>11</v>
      </c>
      <c r="M7" s="22">
        <f>IF(OR('Men''s Epée'!$A$3=1,'Men''s Epée'!$Y$3=TRUE),IF(OR(L7&gt;=49,ISNUMBER(L7)=FALSE),0,VLOOKUP(L7,PointTable,M$3,TRUE)),0)</f>
        <v>0</v>
      </c>
      <c r="N7" s="21">
        <v>1</v>
      </c>
      <c r="O7" s="22">
        <f>IF(OR('Men''s Epée'!$A$3=1,'Men''s Epée'!$Z$3=TRUE),IF(OR(N7&gt;=49,ISNUMBER(N7)=FALSE),0,VLOOKUP(N7,PointTable,O$3,TRUE)),0)</f>
        <v>1000</v>
      </c>
      <c r="P7" s="21">
        <v>5</v>
      </c>
      <c r="Q7" s="22">
        <f>IF(OR('Men''s Epée'!$A$3=1,'Men''s Epée'!$AA$3=TRUE),IF(OR(P7&gt;=49,ISNUMBER(P7)=FALSE),0,VLOOKUP(P7,PointTable,Q$3,TRUE)),0)</f>
        <v>700</v>
      </c>
      <c r="R7" s="23"/>
      <c r="S7" s="23"/>
      <c r="T7" s="23"/>
      <c r="U7" s="24"/>
      <c r="W7" s="25">
        <f t="shared" si="2"/>
        <v>0</v>
      </c>
      <c r="X7" s="25">
        <f t="shared" si="3"/>
        <v>755</v>
      </c>
      <c r="Y7" s="25">
        <f t="shared" si="4"/>
        <v>0</v>
      </c>
      <c r="Z7" s="25">
        <f t="shared" si="5"/>
        <v>1000</v>
      </c>
      <c r="AA7" s="25">
        <f t="shared" si="6"/>
        <v>700</v>
      </c>
      <c r="AB7" s="25">
        <f>IF(OR('Men''s Epée'!$A$3=1,R7&gt;0),ABS(R7),0)</f>
        <v>0</v>
      </c>
      <c r="AC7" s="25">
        <f>IF(OR('Men''s Epée'!$A$3=1,S7&gt;0),ABS(S7),0)</f>
        <v>0</v>
      </c>
      <c r="AD7" s="25">
        <f>IF(OR('Men''s Epée'!$A$3=1,T7&gt;0),ABS(T7),0)</f>
        <v>0</v>
      </c>
      <c r="AE7" s="25">
        <f>IF(OR('Men''s Epée'!$A$3=1,U7&gt;0),ABS(U7),0)</f>
        <v>0</v>
      </c>
      <c r="AG7" s="12">
        <f>IF('Men''s Epée'!$W$3=TRUE,I7,0)</f>
        <v>0</v>
      </c>
      <c r="AH7" s="12">
        <f>IF('Men''s Epée'!$X$3=TRUE,K7,0)</f>
        <v>755</v>
      </c>
      <c r="AI7" s="12">
        <f>IF('Men''s Epée'!$Y$3=TRUE,M7,0)</f>
        <v>0</v>
      </c>
      <c r="AJ7" s="12">
        <f>IF('Men''s Epée'!$Z$3=TRUE,O7,0)</f>
        <v>1000</v>
      </c>
      <c r="AK7" s="12">
        <f>IF('Men''s Epée'!$AA$3=TRUE,Q7,0)</f>
        <v>700</v>
      </c>
      <c r="AL7" s="26">
        <f t="shared" si="7"/>
        <v>0</v>
      </c>
      <c r="AM7" s="26">
        <f t="shared" si="7"/>
        <v>0</v>
      </c>
      <c r="AN7" s="26">
        <f t="shared" si="7"/>
        <v>0</v>
      </c>
      <c r="AO7" s="26">
        <f t="shared" si="7"/>
        <v>0</v>
      </c>
      <c r="AP7" s="12">
        <f t="shared" si="8"/>
        <v>2455</v>
      </c>
    </row>
    <row r="8" spans="1:42" ht="13.5">
      <c r="A8" s="16" t="str">
        <f t="shared" si="0"/>
        <v>5</v>
      </c>
      <c r="B8" s="16" t="str">
        <f t="shared" si="1"/>
        <v>^</v>
      </c>
      <c r="C8" s="17" t="s">
        <v>219</v>
      </c>
      <c r="D8" s="18">
        <v>72</v>
      </c>
      <c r="E8" s="19">
        <f>ROUND(F8+IF('Men''s Epée'!$A$3=1,G8,0)+LARGE($W8:$AE8,1)+LARGE($W8:$AE8,2)+LARGE($W8:$AE8,3),0)</f>
        <v>2275</v>
      </c>
      <c r="F8" s="20"/>
      <c r="G8" s="21"/>
      <c r="H8" s="21">
        <v>11</v>
      </c>
      <c r="I8" s="22">
        <f>IF(OR('Men''s Epée'!$A$3=1,'Men''s Epée'!$W$3=TRUE),IF(OR(H8&gt;=49,ISNUMBER(H8)=FALSE),0,VLOOKUP(H8,PointTable,I$3,TRUE)),0)</f>
        <v>580</v>
      </c>
      <c r="J8" s="21">
        <v>11</v>
      </c>
      <c r="K8" s="22">
        <f>IF(OR('Men''s Epée'!$A$3=1,'Men''s Epée'!$X$3=TRUE),IF(OR(J8&gt;=49,ISNUMBER(J8)=FALSE),0,VLOOKUP(J8,PointTable,K$3,TRUE)),0)</f>
        <v>590</v>
      </c>
      <c r="L8" s="21">
        <v>1</v>
      </c>
      <c r="M8" s="22">
        <f>IF(OR('Men''s Epée'!$A$3=1,'Men''s Epée'!$Y$3=TRUE),IF(OR(L8&gt;=49,ISNUMBER(L8)=FALSE),0,VLOOKUP(L8,PointTable,M$3,TRUE)),0)</f>
        <v>1000</v>
      </c>
      <c r="N8" s="21">
        <v>8</v>
      </c>
      <c r="O8" s="22">
        <f>IF(OR('Men''s Epée'!$A$3=1,'Men''s Epée'!$Z$3=TRUE),IF(OR(N8&gt;=49,ISNUMBER(N8)=FALSE),0,VLOOKUP(N8,PointTable,O$3,TRUE)),0)</f>
        <v>685</v>
      </c>
      <c r="P8" s="21">
        <v>10</v>
      </c>
      <c r="Q8" s="22">
        <f>IF(OR('Men''s Epée'!$A$3=1,'Men''s Epée'!$AA$3=TRUE),IF(OR(P8&gt;=49,ISNUMBER(P8)=FALSE),0,VLOOKUP(P8,PointTable,Q$3,TRUE)),0)</f>
        <v>533</v>
      </c>
      <c r="R8" s="23"/>
      <c r="S8" s="23"/>
      <c r="T8" s="23"/>
      <c r="U8" s="24"/>
      <c r="W8" s="25">
        <f t="shared" si="2"/>
        <v>580</v>
      </c>
      <c r="X8" s="25">
        <f t="shared" si="3"/>
        <v>590</v>
      </c>
      <c r="Y8" s="25">
        <f t="shared" si="4"/>
        <v>1000</v>
      </c>
      <c r="Z8" s="25">
        <f t="shared" si="5"/>
        <v>685</v>
      </c>
      <c r="AA8" s="25">
        <f t="shared" si="6"/>
        <v>533</v>
      </c>
      <c r="AB8" s="25">
        <f>IF(OR('Men''s Epée'!$A$3=1,R8&gt;0),ABS(R8),0)</f>
        <v>0</v>
      </c>
      <c r="AC8" s="25">
        <f>IF(OR('Men''s Epée'!$A$3=1,S8&gt;0),ABS(S8),0)</f>
        <v>0</v>
      </c>
      <c r="AD8" s="25">
        <f>IF(OR('Men''s Epée'!$A$3=1,T8&gt;0),ABS(T8),0)</f>
        <v>0</v>
      </c>
      <c r="AE8" s="25">
        <f>IF(OR('Men''s Epée'!$A$3=1,U8&gt;0),ABS(U8),0)</f>
        <v>0</v>
      </c>
      <c r="AG8" s="12">
        <f>IF('Men''s Epée'!$W$3=TRUE,I8,0)</f>
        <v>580</v>
      </c>
      <c r="AH8" s="12">
        <f>IF('Men''s Epée'!$X$3=TRUE,K8,0)</f>
        <v>590</v>
      </c>
      <c r="AI8" s="12">
        <f>IF('Men''s Epée'!$Y$3=TRUE,M8,0)</f>
        <v>1000</v>
      </c>
      <c r="AJ8" s="12">
        <f>IF('Men''s Epée'!$Z$3=TRUE,O8,0)</f>
        <v>685</v>
      </c>
      <c r="AK8" s="12">
        <f>IF('Men''s Epée'!$AA$3=TRUE,Q8,0)</f>
        <v>533</v>
      </c>
      <c r="AL8" s="26">
        <f t="shared" si="7"/>
        <v>0</v>
      </c>
      <c r="AM8" s="26">
        <f t="shared" si="7"/>
        <v>0</v>
      </c>
      <c r="AN8" s="26">
        <f t="shared" si="7"/>
        <v>0</v>
      </c>
      <c r="AO8" s="26">
        <f t="shared" si="7"/>
        <v>0</v>
      </c>
      <c r="AP8" s="12">
        <f t="shared" si="8"/>
        <v>2275</v>
      </c>
    </row>
    <row r="9" spans="1:42" ht="13.5">
      <c r="A9" s="16" t="str">
        <f t="shared" si="0"/>
        <v>6</v>
      </c>
      <c r="B9" s="16" t="str">
        <f t="shared" si="1"/>
        <v>^</v>
      </c>
      <c r="C9" s="17" t="s">
        <v>216</v>
      </c>
      <c r="D9" s="18">
        <v>78</v>
      </c>
      <c r="E9" s="19">
        <f>ROUND(F9+IF('Men''s Epée'!$A$3=1,G9,0)+LARGE($W9:$AE9,1)+LARGE($W9:$AE9,2)+LARGE($W9:$AE9,3),0)</f>
        <v>2150</v>
      </c>
      <c r="F9" s="20"/>
      <c r="G9" s="21"/>
      <c r="H9" s="21">
        <v>18</v>
      </c>
      <c r="I9" s="22">
        <f>IF(OR('Men''s Epée'!$A$3=1,'Men''s Epée'!$W$3=TRUE),IF(OR(H9&gt;=49,ISNUMBER(H9)=FALSE),0,VLOOKUP(H9,PointTable,I$3,TRUE)),0)</f>
        <v>410</v>
      </c>
      <c r="J9" s="21">
        <v>10</v>
      </c>
      <c r="K9" s="22">
        <f>IF(OR('Men''s Epée'!$A$3=1,'Men''s Epée'!$X$3=TRUE),IF(OR(J9&gt;=49,ISNUMBER(J9)=FALSE),0,VLOOKUP(J9,PointTable,K$3,TRUE)),0)</f>
        <v>605</v>
      </c>
      <c r="L9" s="21">
        <v>8</v>
      </c>
      <c r="M9" s="22">
        <f>IF(OR('Men''s Epée'!$A$3=1,'Men''s Epée'!$Y$3=TRUE),IF(OR(L9&gt;=49,ISNUMBER(L9)=FALSE),0,VLOOKUP(L9,PointTable,M$3,TRUE)),0)</f>
        <v>695</v>
      </c>
      <c r="N9" s="21">
        <v>9</v>
      </c>
      <c r="O9" s="22">
        <f>IF(OR('Men''s Epée'!$A$3=1,'Men''s Epée'!$Z$3=TRUE),IF(OR(N9&gt;=49,ISNUMBER(N9)=FALSE),0,VLOOKUP(N9,PointTable,O$3,TRUE)),0)</f>
        <v>535</v>
      </c>
      <c r="P9" s="21">
        <v>3</v>
      </c>
      <c r="Q9" s="22">
        <f>IF(OR('Men''s Epée'!$A$3=1,'Men''s Epée'!$AA$3=TRUE),IF(OR(P9&gt;=49,ISNUMBER(P9)=FALSE),0,VLOOKUP(P9,PointTable,Q$3,TRUE)),0)</f>
        <v>850</v>
      </c>
      <c r="R9" s="23"/>
      <c r="S9" s="23"/>
      <c r="T9" s="23"/>
      <c r="U9" s="24"/>
      <c r="W9" s="25">
        <f t="shared" si="2"/>
        <v>410</v>
      </c>
      <c r="X9" s="25">
        <f t="shared" si="3"/>
        <v>605</v>
      </c>
      <c r="Y9" s="25">
        <f t="shared" si="4"/>
        <v>695</v>
      </c>
      <c r="Z9" s="25">
        <f t="shared" si="5"/>
        <v>535</v>
      </c>
      <c r="AA9" s="25">
        <f t="shared" si="6"/>
        <v>850</v>
      </c>
      <c r="AB9" s="25">
        <f>IF(OR('Men''s Epée'!$A$3=1,R9&gt;0),ABS(R9),0)</f>
        <v>0</v>
      </c>
      <c r="AC9" s="25">
        <f>IF(OR('Men''s Epée'!$A$3=1,S9&gt;0),ABS(S9),0)</f>
        <v>0</v>
      </c>
      <c r="AD9" s="25">
        <f>IF(OR('Men''s Epée'!$A$3=1,T9&gt;0),ABS(T9),0)</f>
        <v>0</v>
      </c>
      <c r="AE9" s="25">
        <f>IF(OR('Men''s Epée'!$A$3=1,U9&gt;0),ABS(U9),0)</f>
        <v>0</v>
      </c>
      <c r="AG9" s="12">
        <f>IF('Men''s Epée'!$W$3=TRUE,I9,0)</f>
        <v>410</v>
      </c>
      <c r="AH9" s="12">
        <f>IF('Men''s Epée'!$X$3=TRUE,K9,0)</f>
        <v>605</v>
      </c>
      <c r="AI9" s="12">
        <f>IF('Men''s Epée'!$Y$3=TRUE,M9,0)</f>
        <v>695</v>
      </c>
      <c r="AJ9" s="12">
        <f>IF('Men''s Epée'!$Z$3=TRUE,O9,0)</f>
        <v>535</v>
      </c>
      <c r="AK9" s="12">
        <f>IF('Men''s Epée'!$AA$3=TRUE,Q9,0)</f>
        <v>850</v>
      </c>
      <c r="AL9" s="26">
        <f t="shared" si="7"/>
        <v>0</v>
      </c>
      <c r="AM9" s="26">
        <f t="shared" si="7"/>
        <v>0</v>
      </c>
      <c r="AN9" s="26">
        <f t="shared" si="7"/>
        <v>0</v>
      </c>
      <c r="AO9" s="26">
        <f t="shared" si="7"/>
        <v>0</v>
      </c>
      <c r="AP9" s="12">
        <f t="shared" si="8"/>
        <v>2150</v>
      </c>
    </row>
    <row r="10" spans="1:42" ht="13.5">
      <c r="A10" s="16" t="str">
        <f t="shared" si="0"/>
        <v>7</v>
      </c>
      <c r="B10" s="16" t="str">
        <f t="shared" si="1"/>
        <v>#</v>
      </c>
      <c r="C10" s="17" t="s">
        <v>176</v>
      </c>
      <c r="D10" s="18">
        <v>82</v>
      </c>
      <c r="E10" s="19">
        <f>ROUND(F10+IF('Men''s Epée'!$A$3=1,G10,0)+LARGE($W10:$AE10,1)+LARGE($W10:$AE10,2)+LARGE($W10:$AE10,3),0)</f>
        <v>2145</v>
      </c>
      <c r="F10" s="20"/>
      <c r="G10" s="21"/>
      <c r="H10" s="21">
        <v>8</v>
      </c>
      <c r="I10" s="22">
        <f>IF(OR('Men''s Epée'!$A$3=1,'Men''s Epée'!$W$3=TRUE),IF(OR(H10&gt;=49,ISNUMBER(H10)=FALSE),0,VLOOKUP(H10,PointTable,I$3,TRUE)),0)</f>
        <v>695</v>
      </c>
      <c r="J10" s="21">
        <v>9</v>
      </c>
      <c r="K10" s="22">
        <f>IF(OR('Men''s Epée'!$A$3=1,'Men''s Epée'!$X$3=TRUE),IF(OR(J10&gt;=49,ISNUMBER(J10)=FALSE),0,VLOOKUP(J10,PointTable,K$3,TRUE)),0)</f>
        <v>620</v>
      </c>
      <c r="L10" s="21">
        <v>5</v>
      </c>
      <c r="M10" s="22">
        <f>IF(OR('Men''s Epée'!$A$3=1,'Men''s Epée'!$Y$3=TRUE),IF(OR(L10&gt;=49,ISNUMBER(L10)=FALSE),0,VLOOKUP(L10,PointTable,M$3,TRUE)),0)</f>
        <v>755</v>
      </c>
      <c r="N10" s="21" t="s">
        <v>11</v>
      </c>
      <c r="O10" s="22">
        <f>IF(OR('Men''s Epée'!$A$3=1,'Men''s Epée'!$Z$3=TRUE),IF(OR(N10&gt;=49,ISNUMBER(N10)=FALSE),0,VLOOKUP(N10,PointTable,O$3,TRUE)),0)</f>
        <v>0</v>
      </c>
      <c r="P10" s="21">
        <v>6</v>
      </c>
      <c r="Q10" s="22">
        <f>IF(OR('Men''s Epée'!$A$3=1,'Men''s Epée'!$AA$3=TRUE),IF(OR(P10&gt;=49,ISNUMBER(P10)=FALSE),0,VLOOKUP(P10,PointTable,Q$3,TRUE)),0)</f>
        <v>695</v>
      </c>
      <c r="R10" s="23"/>
      <c r="S10" s="23"/>
      <c r="T10" s="23"/>
      <c r="U10" s="24"/>
      <c r="W10" s="25">
        <f t="shared" si="2"/>
        <v>695</v>
      </c>
      <c r="X10" s="25">
        <f t="shared" si="3"/>
        <v>620</v>
      </c>
      <c r="Y10" s="25">
        <f t="shared" si="4"/>
        <v>755</v>
      </c>
      <c r="Z10" s="25">
        <f t="shared" si="5"/>
        <v>0</v>
      </c>
      <c r="AA10" s="25">
        <f t="shared" si="6"/>
        <v>695</v>
      </c>
      <c r="AB10" s="25">
        <f>IF(OR('Men''s Epée'!$A$3=1,R10&gt;0),ABS(R10),0)</f>
        <v>0</v>
      </c>
      <c r="AC10" s="25">
        <f>IF(OR('Men''s Epée'!$A$3=1,S10&gt;0),ABS(S10),0)</f>
        <v>0</v>
      </c>
      <c r="AD10" s="25">
        <f>IF(OR('Men''s Epée'!$A$3=1,T10&gt;0),ABS(T10),0)</f>
        <v>0</v>
      </c>
      <c r="AE10" s="25">
        <f>IF(OR('Men''s Epée'!$A$3=1,U10&gt;0),ABS(U10),0)</f>
        <v>0</v>
      </c>
      <c r="AG10" s="12">
        <f>IF('Men''s Epée'!$W$3=TRUE,I10,0)</f>
        <v>695</v>
      </c>
      <c r="AH10" s="12">
        <f>IF('Men''s Epée'!$X$3=TRUE,K10,0)</f>
        <v>620</v>
      </c>
      <c r="AI10" s="12">
        <f>IF('Men''s Epée'!$Y$3=TRUE,M10,0)</f>
        <v>755</v>
      </c>
      <c r="AJ10" s="12">
        <f>IF('Men''s Epée'!$Z$3=TRUE,O10,0)</f>
        <v>0</v>
      </c>
      <c r="AK10" s="12">
        <f>IF('Men''s Epée'!$AA$3=TRUE,Q10,0)</f>
        <v>695</v>
      </c>
      <c r="AL10" s="26">
        <f t="shared" si="7"/>
        <v>0</v>
      </c>
      <c r="AM10" s="26">
        <f t="shared" si="7"/>
        <v>0</v>
      </c>
      <c r="AN10" s="26">
        <f t="shared" si="7"/>
        <v>0</v>
      </c>
      <c r="AO10" s="26">
        <f t="shared" si="7"/>
        <v>0</v>
      </c>
      <c r="AP10" s="12">
        <f t="shared" si="8"/>
        <v>2145</v>
      </c>
    </row>
    <row r="11" spans="1:42" ht="13.5">
      <c r="A11" s="16" t="str">
        <f t="shared" si="0"/>
        <v>8</v>
      </c>
      <c r="B11" s="16" t="str">
        <f t="shared" si="1"/>
        <v>^</v>
      </c>
      <c r="C11" s="17" t="s">
        <v>215</v>
      </c>
      <c r="D11" s="18">
        <v>73</v>
      </c>
      <c r="E11" s="19">
        <f>ROUND(F11+IF('Men''s Epée'!$A$3=1,G11,0)+LARGE($W11:$AE11,1)+LARGE($W11:$AE11,2)+LARGE($W11:$AE11,3),0)</f>
        <v>2120</v>
      </c>
      <c r="F11" s="20"/>
      <c r="G11" s="21"/>
      <c r="H11" s="21">
        <v>7</v>
      </c>
      <c r="I11" s="22">
        <f>IF(OR('Men''s Epée'!$A$3=1,'Men''s Epée'!$W$3=TRUE),IF(OR(H11&gt;=49,ISNUMBER(H11)=FALSE),0,VLOOKUP(H11,PointTable,I$3,TRUE)),0)</f>
        <v>715</v>
      </c>
      <c r="J11" s="21">
        <v>7</v>
      </c>
      <c r="K11" s="22">
        <f>IF(OR('Men''s Epée'!$A$3=1,'Men''s Epée'!$X$3=TRUE),IF(OR(J11&gt;=49,ISNUMBER(J11)=FALSE),0,VLOOKUP(J11,PointTable,K$3,TRUE)),0)</f>
        <v>715</v>
      </c>
      <c r="L11" s="21">
        <v>17</v>
      </c>
      <c r="M11" s="22">
        <f>IF(OR('Men''s Epée'!$A$3=1,'Men''s Epée'!$Y$3=TRUE),IF(OR(L11&gt;=49,ISNUMBER(L11)=FALSE),0,VLOOKUP(L11,PointTable,M$3,TRUE)),0)</f>
        <v>415</v>
      </c>
      <c r="N11" s="21">
        <v>7</v>
      </c>
      <c r="O11" s="22">
        <f>IF(OR('Men''s Epée'!$A$3=1,'Men''s Epée'!$Z$3=TRUE),IF(OR(N11&gt;=49,ISNUMBER(N11)=FALSE),0,VLOOKUP(N11,PointTable,O$3,TRUE)),0)</f>
        <v>690</v>
      </c>
      <c r="P11" s="21">
        <v>7</v>
      </c>
      <c r="Q11" s="22">
        <f>IF(OR('Men''s Epée'!$A$3=1,'Men''s Epée'!$AA$3=TRUE),IF(OR(P11&gt;=49,ISNUMBER(P11)=FALSE),0,VLOOKUP(P11,PointTable,Q$3,TRUE)),0)</f>
        <v>690</v>
      </c>
      <c r="R11" s="23"/>
      <c r="S11" s="23"/>
      <c r="T11" s="23"/>
      <c r="U11" s="24"/>
      <c r="W11" s="25">
        <f t="shared" si="2"/>
        <v>715</v>
      </c>
      <c r="X11" s="25">
        <f t="shared" si="3"/>
        <v>715</v>
      </c>
      <c r="Y11" s="25">
        <f t="shared" si="4"/>
        <v>415</v>
      </c>
      <c r="Z11" s="25">
        <f t="shared" si="5"/>
        <v>690</v>
      </c>
      <c r="AA11" s="25">
        <f t="shared" si="6"/>
        <v>690</v>
      </c>
      <c r="AB11" s="25">
        <f>IF(OR('Men''s Epée'!$A$3=1,R11&gt;0),ABS(R11),0)</f>
        <v>0</v>
      </c>
      <c r="AC11" s="25">
        <f>IF(OR('Men''s Epée'!$A$3=1,S11&gt;0),ABS(S11),0)</f>
        <v>0</v>
      </c>
      <c r="AD11" s="25">
        <f>IF(OR('Men''s Epée'!$A$3=1,T11&gt;0),ABS(T11),0)</f>
        <v>0</v>
      </c>
      <c r="AE11" s="25">
        <f>IF(OR('Men''s Epée'!$A$3=1,U11&gt;0),ABS(U11),0)</f>
        <v>0</v>
      </c>
      <c r="AG11" s="12">
        <f>IF('Men''s Epée'!$W$3=TRUE,I11,0)</f>
        <v>715</v>
      </c>
      <c r="AH11" s="12">
        <f>IF('Men''s Epée'!$X$3=TRUE,K11,0)</f>
        <v>715</v>
      </c>
      <c r="AI11" s="12">
        <f>IF('Men''s Epée'!$Y$3=TRUE,M11,0)</f>
        <v>415</v>
      </c>
      <c r="AJ11" s="12">
        <f>IF('Men''s Epée'!$Z$3=TRUE,O11,0)</f>
        <v>690</v>
      </c>
      <c r="AK11" s="12">
        <f>IF('Men''s Epée'!$AA$3=TRUE,Q11,0)</f>
        <v>690</v>
      </c>
      <c r="AL11" s="26">
        <f t="shared" si="7"/>
        <v>0</v>
      </c>
      <c r="AM11" s="26">
        <f t="shared" si="7"/>
        <v>0</v>
      </c>
      <c r="AN11" s="26">
        <f t="shared" si="7"/>
        <v>0</v>
      </c>
      <c r="AO11" s="26">
        <f t="shared" si="7"/>
        <v>0</v>
      </c>
      <c r="AP11" s="12">
        <f t="shared" si="8"/>
        <v>2120</v>
      </c>
    </row>
    <row r="12" spans="1:42" ht="13.5">
      <c r="A12" s="16" t="str">
        <f t="shared" si="0"/>
        <v>9</v>
      </c>
      <c r="B12" s="16" t="str">
        <f t="shared" si="1"/>
        <v>^</v>
      </c>
      <c r="C12" s="17" t="s">
        <v>217</v>
      </c>
      <c r="D12" s="18">
        <v>71</v>
      </c>
      <c r="E12" s="19">
        <f>ROUND(F12+IF('Men''s Epée'!$A$3=1,G12,0)+LARGE($W12:$AE12,1)+LARGE($W12:$AE12,2)+LARGE($W12:$AE12,3),0)</f>
        <v>2080</v>
      </c>
      <c r="F12" s="20"/>
      <c r="G12" s="21"/>
      <c r="H12" s="21">
        <v>9</v>
      </c>
      <c r="I12" s="22">
        <f>IF(OR('Men''s Epée'!$A$3=1,'Men''s Epée'!$W$3=TRUE),IF(OR(H12&gt;=49,ISNUMBER(H12)=FALSE),0,VLOOKUP(H12,PointTable,I$3,TRUE)),0)</f>
        <v>620</v>
      </c>
      <c r="J12" s="21">
        <v>3</v>
      </c>
      <c r="K12" s="22">
        <f>IF(OR('Men''s Epée'!$A$3=1,'Men''s Epée'!$X$3=TRUE),IF(OR(J12&gt;=49,ISNUMBER(J12)=FALSE),0,VLOOKUP(J12,PointTable,K$3,TRUE)),0)</f>
        <v>840</v>
      </c>
      <c r="L12" s="21">
        <v>9</v>
      </c>
      <c r="M12" s="22">
        <f>IF(OR('Men''s Epée'!$A$3=1,'Men''s Epée'!$Y$3=TRUE),IF(OR(L12&gt;=49,ISNUMBER(L12)=FALSE),0,VLOOKUP(L12,PointTable,M$3,TRUE)),0)</f>
        <v>620</v>
      </c>
      <c r="N12" s="21">
        <v>14</v>
      </c>
      <c r="O12" s="22">
        <f>IF(OR('Men''s Epée'!$A$3=1,'Men''s Epée'!$Z$3=TRUE),IF(OR(N12&gt;=49,ISNUMBER(N12)=FALSE),0,VLOOKUP(N12,PointTable,O$3,TRUE)),0)</f>
        <v>510</v>
      </c>
      <c r="P12" s="21">
        <v>9</v>
      </c>
      <c r="Q12" s="22">
        <f>IF(OR('Men''s Epée'!$A$3=1,'Men''s Epée'!$AA$3=TRUE),IF(OR(P12&gt;=49,ISNUMBER(P12)=FALSE),0,VLOOKUP(P12,PointTable,Q$3,TRUE)),0)</f>
        <v>535</v>
      </c>
      <c r="R12" s="23"/>
      <c r="S12" s="23"/>
      <c r="T12" s="23"/>
      <c r="U12" s="24"/>
      <c r="W12" s="25">
        <f t="shared" si="2"/>
        <v>620</v>
      </c>
      <c r="X12" s="25">
        <f t="shared" si="3"/>
        <v>840</v>
      </c>
      <c r="Y12" s="25">
        <f t="shared" si="4"/>
        <v>620</v>
      </c>
      <c r="Z12" s="25">
        <f t="shared" si="5"/>
        <v>510</v>
      </c>
      <c r="AA12" s="25">
        <f t="shared" si="6"/>
        <v>535</v>
      </c>
      <c r="AB12" s="25">
        <f>IF(OR('Men''s Epée'!$A$3=1,R12&gt;0),ABS(R12),0)</f>
        <v>0</v>
      </c>
      <c r="AC12" s="25">
        <f>IF(OR('Men''s Epée'!$A$3=1,S12&gt;0),ABS(S12),0)</f>
        <v>0</v>
      </c>
      <c r="AD12" s="25">
        <f>IF(OR('Men''s Epée'!$A$3=1,T12&gt;0),ABS(T12),0)</f>
        <v>0</v>
      </c>
      <c r="AE12" s="25">
        <f>IF(OR('Men''s Epée'!$A$3=1,U12&gt;0),ABS(U12),0)</f>
        <v>0</v>
      </c>
      <c r="AG12" s="12">
        <f>IF('Men''s Epée'!$W$3=TRUE,I12,0)</f>
        <v>620</v>
      </c>
      <c r="AH12" s="12">
        <f>IF('Men''s Epée'!$X$3=TRUE,K12,0)</f>
        <v>840</v>
      </c>
      <c r="AI12" s="12">
        <f>IF('Men''s Epée'!$Y$3=TRUE,M12,0)</f>
        <v>620</v>
      </c>
      <c r="AJ12" s="12">
        <f>IF('Men''s Epée'!$Z$3=TRUE,O12,0)</f>
        <v>510</v>
      </c>
      <c r="AK12" s="12">
        <f>IF('Men''s Epée'!$AA$3=TRUE,Q12,0)</f>
        <v>535</v>
      </c>
      <c r="AL12" s="26">
        <f t="shared" si="7"/>
        <v>0</v>
      </c>
      <c r="AM12" s="26">
        <f t="shared" si="7"/>
        <v>0</v>
      </c>
      <c r="AN12" s="26">
        <f t="shared" si="7"/>
        <v>0</v>
      </c>
      <c r="AO12" s="26">
        <f t="shared" si="7"/>
        <v>0</v>
      </c>
      <c r="AP12" s="12">
        <f t="shared" si="8"/>
        <v>2080</v>
      </c>
    </row>
    <row r="13" spans="1:42" ht="13.5">
      <c r="A13" s="16" t="str">
        <f t="shared" si="0"/>
        <v>10</v>
      </c>
      <c r="B13" s="16" t="str">
        <f t="shared" si="1"/>
        <v>#</v>
      </c>
      <c r="C13" s="17" t="s">
        <v>218</v>
      </c>
      <c r="D13" s="18">
        <v>82</v>
      </c>
      <c r="E13" s="19">
        <f>ROUND(F13+IF('Men''s Epée'!$A$3=1,G13,0)+LARGE($W13:$AE13,1)+LARGE($W13:$AE13,2)+LARGE($W13:$AE13,3),0)</f>
        <v>1945</v>
      </c>
      <c r="F13" s="20"/>
      <c r="G13" s="21"/>
      <c r="H13" s="21">
        <v>33</v>
      </c>
      <c r="I13" s="22">
        <f>IF(OR('Men''s Epée'!$A$3=1,'Men''s Epée'!$W$3=TRUE),IF(OR(H13&gt;=49,ISNUMBER(H13)=FALSE),0,VLOOKUP(H13,PointTable,I$3,TRUE)),0)</f>
        <v>275</v>
      </c>
      <c r="J13" s="21">
        <v>13</v>
      </c>
      <c r="K13" s="22">
        <f>IF(OR('Men''s Epée'!$A$3=1,'Men''s Epée'!$X$3=TRUE),IF(OR(J13&gt;=49,ISNUMBER(J13)=FALSE),0,VLOOKUP(J13,PointTable,K$3,TRUE)),0)</f>
        <v>525</v>
      </c>
      <c r="L13" s="21">
        <v>6</v>
      </c>
      <c r="M13" s="22">
        <f>IF(OR('Men''s Epée'!$A$3=1,'Men''s Epée'!$Y$3=TRUE),IF(OR(L13&gt;=49,ISNUMBER(L13)=FALSE),0,VLOOKUP(L13,PointTable,M$3,TRUE)),0)</f>
        <v>735</v>
      </c>
      <c r="N13" s="21">
        <v>13</v>
      </c>
      <c r="O13" s="22">
        <f>IF(OR('Men''s Epée'!$A$3=1,'Men''s Epée'!$Z$3=TRUE),IF(OR(N13&gt;=49,ISNUMBER(N13)=FALSE),0,VLOOKUP(N13,PointTable,O$3,TRUE)),0)</f>
        <v>515</v>
      </c>
      <c r="P13" s="21">
        <v>8</v>
      </c>
      <c r="Q13" s="22">
        <f>IF(OR('Men''s Epée'!$A$3=1,'Men''s Epée'!$AA$3=TRUE),IF(OR(P13&gt;=49,ISNUMBER(P13)=FALSE),0,VLOOKUP(P13,PointTable,Q$3,TRUE)),0)</f>
        <v>685</v>
      </c>
      <c r="R13" s="23"/>
      <c r="S13" s="23"/>
      <c r="T13" s="23"/>
      <c r="U13" s="24"/>
      <c r="W13" s="25">
        <f t="shared" si="2"/>
        <v>275</v>
      </c>
      <c r="X13" s="25">
        <f t="shared" si="3"/>
        <v>525</v>
      </c>
      <c r="Y13" s="25">
        <f t="shared" si="4"/>
        <v>735</v>
      </c>
      <c r="Z13" s="25">
        <f t="shared" si="5"/>
        <v>515</v>
      </c>
      <c r="AA13" s="25">
        <f t="shared" si="6"/>
        <v>685</v>
      </c>
      <c r="AB13" s="25">
        <f>IF(OR('Men''s Epée'!$A$3=1,R13&gt;0),ABS(R13),0)</f>
        <v>0</v>
      </c>
      <c r="AC13" s="25">
        <f>IF(OR('Men''s Epée'!$A$3=1,S13&gt;0),ABS(S13),0)</f>
        <v>0</v>
      </c>
      <c r="AD13" s="25">
        <f>IF(OR('Men''s Epée'!$A$3=1,T13&gt;0),ABS(T13),0)</f>
        <v>0</v>
      </c>
      <c r="AE13" s="25">
        <f>IF(OR('Men''s Epée'!$A$3=1,U13&gt;0),ABS(U13),0)</f>
        <v>0</v>
      </c>
      <c r="AG13" s="12">
        <f>IF('Men''s Epée'!$W$3=TRUE,I13,0)</f>
        <v>275</v>
      </c>
      <c r="AH13" s="12">
        <f>IF('Men''s Epée'!$X$3=TRUE,K13,0)</f>
        <v>525</v>
      </c>
      <c r="AI13" s="12">
        <f>IF('Men''s Epée'!$Y$3=TRUE,M13,0)</f>
        <v>735</v>
      </c>
      <c r="AJ13" s="12">
        <f>IF('Men''s Epée'!$Z$3=TRUE,O13,0)</f>
        <v>515</v>
      </c>
      <c r="AK13" s="12">
        <f>IF('Men''s Epée'!$AA$3=TRUE,Q13,0)</f>
        <v>685</v>
      </c>
      <c r="AL13" s="26">
        <f t="shared" si="7"/>
        <v>0</v>
      </c>
      <c r="AM13" s="26">
        <f t="shared" si="7"/>
        <v>0</v>
      </c>
      <c r="AN13" s="26">
        <f t="shared" si="7"/>
        <v>0</v>
      </c>
      <c r="AO13" s="26">
        <f t="shared" si="7"/>
        <v>0</v>
      </c>
      <c r="AP13" s="12">
        <f t="shared" si="8"/>
        <v>1945</v>
      </c>
    </row>
    <row r="14" spans="1:42" ht="13.5">
      <c r="A14" s="16" t="str">
        <f t="shared" si="0"/>
        <v>11</v>
      </c>
      <c r="B14" s="16" t="str">
        <f t="shared" si="1"/>
        <v>#</v>
      </c>
      <c r="C14" s="17" t="s">
        <v>220</v>
      </c>
      <c r="D14" s="18">
        <v>85</v>
      </c>
      <c r="E14" s="19">
        <f>ROUND(F14+IF('Men''s Epée'!$A$3=1,G14,0)+LARGE($W14:$AE14,1)+LARGE($W14:$AE14,2)+LARGE($W14:$AE14,3),0)</f>
        <v>1629</v>
      </c>
      <c r="F14" s="20"/>
      <c r="G14" s="21"/>
      <c r="H14" s="21">
        <v>10</v>
      </c>
      <c r="I14" s="22">
        <f>IF(OR('Men''s Epée'!$A$3=1,'Men''s Epée'!$W$3=TRUE),IF(OR(H14&gt;=49,ISNUMBER(H14)=FALSE),0,VLOOKUP(H14,PointTable,I$3,TRUE)),0)</f>
        <v>600</v>
      </c>
      <c r="J14" s="21">
        <v>35</v>
      </c>
      <c r="K14" s="22">
        <f>IF(OR('Men''s Epée'!$A$3=1,'Men''s Epée'!$X$3=TRUE),IF(OR(J14&gt;=49,ISNUMBER(J14)=FALSE),0,VLOOKUP(J14,PointTable,K$3,TRUE)),0)</f>
        <v>265</v>
      </c>
      <c r="L14" s="21">
        <v>13</v>
      </c>
      <c r="M14" s="22">
        <f>IF(OR('Men''s Epée'!$A$3=1,'Men''s Epée'!$Y$3=TRUE),IF(OR(L14&gt;=49,ISNUMBER(L14)=FALSE),0,VLOOKUP(L14,PointTable,M$3,TRUE)),0)</f>
        <v>525</v>
      </c>
      <c r="N14" s="21">
        <v>16</v>
      </c>
      <c r="O14" s="22">
        <f>IF(OR('Men''s Epée'!$A$3=1,'Men''s Epée'!$Z$3=TRUE),IF(OR(N14&gt;=49,ISNUMBER(N14)=FALSE),0,VLOOKUP(N14,PointTable,O$3,TRUE)),0)</f>
        <v>500</v>
      </c>
      <c r="P14" s="21">
        <v>14</v>
      </c>
      <c r="Q14" s="22">
        <f>IF(OR('Men''s Epée'!$A$3=1,'Men''s Epée'!$AA$3=TRUE),IF(OR(P14&gt;=49,ISNUMBER(P14)=FALSE),0,VLOOKUP(P14,PointTable,Q$3,TRUE)),0)</f>
        <v>504</v>
      </c>
      <c r="R14" s="23"/>
      <c r="S14" s="23"/>
      <c r="T14" s="23"/>
      <c r="U14" s="24"/>
      <c r="W14" s="25">
        <f t="shared" si="2"/>
        <v>600</v>
      </c>
      <c r="X14" s="25">
        <f t="shared" si="3"/>
        <v>265</v>
      </c>
      <c r="Y14" s="25">
        <f t="shared" si="4"/>
        <v>525</v>
      </c>
      <c r="Z14" s="25">
        <f t="shared" si="5"/>
        <v>500</v>
      </c>
      <c r="AA14" s="25">
        <f t="shared" si="6"/>
        <v>504</v>
      </c>
      <c r="AB14" s="25">
        <f>IF(OR('Men''s Epée'!$A$3=1,R14&gt;0),ABS(R14),0)</f>
        <v>0</v>
      </c>
      <c r="AC14" s="25">
        <f>IF(OR('Men''s Epée'!$A$3=1,S14&gt;0),ABS(S14),0)</f>
        <v>0</v>
      </c>
      <c r="AD14" s="25">
        <f>IF(OR('Men''s Epée'!$A$3=1,T14&gt;0),ABS(T14),0)</f>
        <v>0</v>
      </c>
      <c r="AE14" s="25">
        <f>IF(OR('Men''s Epée'!$A$3=1,U14&gt;0),ABS(U14),0)</f>
        <v>0</v>
      </c>
      <c r="AG14" s="12">
        <f>IF('Men''s Epée'!$W$3=TRUE,I14,0)</f>
        <v>600</v>
      </c>
      <c r="AH14" s="12">
        <f>IF('Men''s Epée'!$X$3=TRUE,K14,0)</f>
        <v>265</v>
      </c>
      <c r="AI14" s="12">
        <f>IF('Men''s Epée'!$Y$3=TRUE,M14,0)</f>
        <v>525</v>
      </c>
      <c r="AJ14" s="12">
        <f>IF('Men''s Epée'!$Z$3=TRUE,O14,0)</f>
        <v>500</v>
      </c>
      <c r="AK14" s="12">
        <f>IF('Men''s Epée'!$AA$3=TRUE,Q14,0)</f>
        <v>504</v>
      </c>
      <c r="AL14" s="26">
        <f t="shared" si="7"/>
        <v>0</v>
      </c>
      <c r="AM14" s="26">
        <f t="shared" si="7"/>
        <v>0</v>
      </c>
      <c r="AN14" s="26">
        <f t="shared" si="7"/>
        <v>0</v>
      </c>
      <c r="AO14" s="26">
        <f t="shared" si="7"/>
        <v>0</v>
      </c>
      <c r="AP14" s="12">
        <f t="shared" si="8"/>
        <v>1629</v>
      </c>
    </row>
    <row r="15" spans="1:42" ht="13.5">
      <c r="A15" s="16" t="str">
        <f t="shared" si="0"/>
        <v>12</v>
      </c>
      <c r="B15" s="16">
        <f t="shared" si="1"/>
      </c>
      <c r="C15" s="17" t="s">
        <v>224</v>
      </c>
      <c r="D15" s="18">
        <v>61</v>
      </c>
      <c r="E15" s="19">
        <f>ROUND(F15+IF('Men''s Epée'!$A$3=1,G15,0)+LARGE($W15:$AE15,1)+LARGE($W15:$AE15,2)+LARGE($W15:$AE15,3),0)</f>
        <v>1616</v>
      </c>
      <c r="F15" s="20"/>
      <c r="G15" s="21"/>
      <c r="H15" s="21">
        <v>20</v>
      </c>
      <c r="I15" s="22">
        <f>IF(OR('Men''s Epée'!$A$3=1,'Men''s Epée'!$W$3=TRUE),IF(OR(H15&gt;=49,ISNUMBER(H15)=FALSE),0,VLOOKUP(H15,PointTable,I$3,TRUE)),0)</f>
        <v>400</v>
      </c>
      <c r="J15" s="21">
        <v>15</v>
      </c>
      <c r="K15" s="22">
        <f>IF(OR('Men''s Epée'!$A$3=1,'Men''s Epée'!$X$3=TRUE),IF(OR(J15&gt;=49,ISNUMBER(J15)=FALSE),0,VLOOKUP(J15,PointTable,K$3,TRUE)),0)</f>
        <v>495</v>
      </c>
      <c r="L15" s="21">
        <v>11</v>
      </c>
      <c r="M15" s="22">
        <f>IF(OR('Men''s Epée'!$A$3=1,'Men''s Epée'!$Y$3=TRUE),IF(OR(L15&gt;=49,ISNUMBER(L15)=FALSE),0,VLOOKUP(L15,PointTable,M$3,TRUE)),0)</f>
        <v>590</v>
      </c>
      <c r="N15" s="21" t="s">
        <v>11</v>
      </c>
      <c r="O15" s="22">
        <f>IF(OR('Men''s Epée'!$A$3=1,'Men''s Epée'!$Z$3=TRUE),IF(OR(N15&gt;=49,ISNUMBER(N15)=FALSE),0,VLOOKUP(N15,PointTable,O$3,TRUE)),0)</f>
        <v>0</v>
      </c>
      <c r="P15" s="21">
        <v>11</v>
      </c>
      <c r="Q15" s="22">
        <f>IF(OR('Men''s Epée'!$A$3=1,'Men''s Epée'!$AA$3=TRUE),IF(OR(P15&gt;=49,ISNUMBER(P15)=FALSE),0,VLOOKUP(P15,PointTable,Q$3,TRUE)),0)</f>
        <v>531</v>
      </c>
      <c r="R15" s="23"/>
      <c r="S15" s="23"/>
      <c r="T15" s="23"/>
      <c r="U15" s="24"/>
      <c r="W15" s="25">
        <f t="shared" si="2"/>
        <v>400</v>
      </c>
      <c r="X15" s="25">
        <f t="shared" si="3"/>
        <v>495</v>
      </c>
      <c r="Y15" s="25">
        <f t="shared" si="4"/>
        <v>590</v>
      </c>
      <c r="Z15" s="25">
        <f t="shared" si="5"/>
        <v>0</v>
      </c>
      <c r="AA15" s="25">
        <f t="shared" si="6"/>
        <v>531</v>
      </c>
      <c r="AB15" s="25">
        <f>IF(OR('Men''s Epée'!$A$3=1,R15&gt;0),ABS(R15),0)</f>
        <v>0</v>
      </c>
      <c r="AC15" s="25">
        <f>IF(OR('Men''s Epée'!$A$3=1,S15&gt;0),ABS(S15),0)</f>
        <v>0</v>
      </c>
      <c r="AD15" s="25">
        <f>IF(OR('Men''s Epée'!$A$3=1,T15&gt;0),ABS(T15),0)</f>
        <v>0</v>
      </c>
      <c r="AE15" s="25">
        <f>IF(OR('Men''s Epée'!$A$3=1,U15&gt;0),ABS(U15),0)</f>
        <v>0</v>
      </c>
      <c r="AG15" s="12">
        <f>IF('Men''s Epée'!$W$3=TRUE,I15,0)</f>
        <v>400</v>
      </c>
      <c r="AH15" s="12">
        <f>IF('Men''s Epée'!$X$3=TRUE,K15,0)</f>
        <v>495</v>
      </c>
      <c r="AI15" s="12">
        <f>IF('Men''s Epée'!$Y$3=TRUE,M15,0)</f>
        <v>590</v>
      </c>
      <c r="AJ15" s="12">
        <f>IF('Men''s Epée'!$Z$3=TRUE,O15,0)</f>
        <v>0</v>
      </c>
      <c r="AK15" s="12">
        <f>IF('Men''s Epée'!$AA$3=TRUE,Q15,0)</f>
        <v>531</v>
      </c>
      <c r="AL15" s="26">
        <f t="shared" si="7"/>
        <v>0</v>
      </c>
      <c r="AM15" s="26">
        <f t="shared" si="7"/>
        <v>0</v>
      </c>
      <c r="AN15" s="26">
        <f t="shared" si="7"/>
        <v>0</v>
      </c>
      <c r="AO15" s="26">
        <f t="shared" si="7"/>
        <v>0</v>
      </c>
      <c r="AP15" s="12">
        <f t="shared" si="8"/>
        <v>1616</v>
      </c>
    </row>
    <row r="16" spans="1:42" ht="13.5">
      <c r="A16" s="16" t="str">
        <f t="shared" si="0"/>
        <v>13</v>
      </c>
      <c r="B16" s="16" t="str">
        <f t="shared" si="1"/>
        <v>^</v>
      </c>
      <c r="C16" s="17" t="s">
        <v>174</v>
      </c>
      <c r="D16" s="18">
        <v>73</v>
      </c>
      <c r="E16" s="19">
        <f>ROUND(F16+IF('Men''s Epée'!$A$3=1,G16,0)+LARGE($W16:$AE16,1)+LARGE($W16:$AE16,2)+LARGE($W16:$AE16,3),0)</f>
        <v>1599</v>
      </c>
      <c r="F16" s="20"/>
      <c r="G16" s="21"/>
      <c r="H16" s="21" t="s">
        <v>11</v>
      </c>
      <c r="I16" s="22">
        <f>IF(OR('Men''s Epée'!$A$3=1,'Men''s Epée'!$W$3=TRUE),IF(OR(H16&gt;=49,ISNUMBER(H16)=FALSE),0,VLOOKUP(H16,PointTable,I$3,TRUE)),0)</f>
        <v>0</v>
      </c>
      <c r="J16" s="21">
        <v>12</v>
      </c>
      <c r="K16" s="22">
        <f>IF(OR('Men''s Epée'!$A$3=1,'Men''s Epée'!$X$3=TRUE),IF(OR(J16&gt;=49,ISNUMBER(J16)=FALSE),0,VLOOKUP(J16,PointTable,K$3,TRUE)),0)</f>
        <v>575</v>
      </c>
      <c r="L16" s="21">
        <v>15</v>
      </c>
      <c r="M16" s="22">
        <f>IF(OR('Men''s Epée'!$A$3=1,'Men''s Epée'!$Y$3=TRUE),IF(OR(L16&gt;=49,ISNUMBER(L16)=FALSE),0,VLOOKUP(L16,PointTable,M$3,TRUE)),0)</f>
        <v>495</v>
      </c>
      <c r="N16" s="21" t="s">
        <v>11</v>
      </c>
      <c r="O16" s="22">
        <f>IF(OR('Men''s Epée'!$A$3=1,'Men''s Epée'!$Z$3=TRUE),IF(OR(N16&gt;=49,ISNUMBER(N16)=FALSE),0,VLOOKUP(N16,PointTable,O$3,TRUE)),0)</f>
        <v>0</v>
      </c>
      <c r="P16" s="21">
        <v>12</v>
      </c>
      <c r="Q16" s="22">
        <f>IF(OR('Men''s Epée'!$A$3=1,'Men''s Epée'!$AA$3=TRUE),IF(OR(P16&gt;=49,ISNUMBER(P16)=FALSE),0,VLOOKUP(P16,PointTable,Q$3,TRUE)),0)</f>
        <v>529</v>
      </c>
      <c r="R16" s="23"/>
      <c r="S16" s="23"/>
      <c r="T16" s="23"/>
      <c r="U16" s="24"/>
      <c r="W16" s="25">
        <f t="shared" si="2"/>
        <v>0</v>
      </c>
      <c r="X16" s="25">
        <f t="shared" si="3"/>
        <v>575</v>
      </c>
      <c r="Y16" s="25">
        <f t="shared" si="4"/>
        <v>495</v>
      </c>
      <c r="Z16" s="25">
        <f t="shared" si="5"/>
        <v>0</v>
      </c>
      <c r="AA16" s="25">
        <f t="shared" si="6"/>
        <v>529</v>
      </c>
      <c r="AB16" s="25">
        <f>IF(OR('Men''s Epée'!$A$3=1,R16&gt;0),ABS(R16),0)</f>
        <v>0</v>
      </c>
      <c r="AC16" s="25">
        <f>IF(OR('Men''s Epée'!$A$3=1,S16&gt;0),ABS(S16),0)</f>
        <v>0</v>
      </c>
      <c r="AD16" s="25">
        <f>IF(OR('Men''s Epée'!$A$3=1,T16&gt;0),ABS(T16),0)</f>
        <v>0</v>
      </c>
      <c r="AE16" s="25">
        <f>IF(OR('Men''s Epée'!$A$3=1,U16&gt;0),ABS(U16),0)</f>
        <v>0</v>
      </c>
      <c r="AG16" s="12">
        <f>IF('Men''s Epée'!$W$3=TRUE,I16,0)</f>
        <v>0</v>
      </c>
      <c r="AH16" s="12">
        <f>IF('Men''s Epée'!$X$3=TRUE,K16,0)</f>
        <v>575</v>
      </c>
      <c r="AI16" s="12">
        <f>IF('Men''s Epée'!$Y$3=TRUE,M16,0)</f>
        <v>495</v>
      </c>
      <c r="AJ16" s="12">
        <f>IF('Men''s Epée'!$Z$3=TRUE,O16,0)</f>
        <v>0</v>
      </c>
      <c r="AK16" s="12">
        <f>IF('Men''s Epée'!$AA$3=TRUE,Q16,0)</f>
        <v>529</v>
      </c>
      <c r="AL16" s="26">
        <f t="shared" si="7"/>
        <v>0</v>
      </c>
      <c r="AM16" s="26">
        <f t="shared" si="7"/>
        <v>0</v>
      </c>
      <c r="AN16" s="26">
        <f t="shared" si="7"/>
        <v>0</v>
      </c>
      <c r="AO16" s="26">
        <f t="shared" si="7"/>
        <v>0</v>
      </c>
      <c r="AP16" s="12">
        <f t="shared" si="8"/>
        <v>1599</v>
      </c>
    </row>
    <row r="17" spans="1:42" ht="13.5">
      <c r="A17" s="16" t="str">
        <f t="shared" si="0"/>
        <v>14</v>
      </c>
      <c r="B17" s="16" t="str">
        <f t="shared" si="1"/>
        <v>#</v>
      </c>
      <c r="C17" s="17" t="s">
        <v>221</v>
      </c>
      <c r="D17" s="18">
        <v>84</v>
      </c>
      <c r="E17" s="19">
        <f>ROUND(F17+IF('Men''s Epée'!$A$3=1,G17,0)+LARGE($W17:$AE17,1)+LARGE($W17:$AE17,2)+LARGE($W17:$AE17,3),0)</f>
        <v>1395</v>
      </c>
      <c r="F17" s="20"/>
      <c r="G17" s="21"/>
      <c r="H17" s="21">
        <v>15</v>
      </c>
      <c r="I17" s="22">
        <f>IF(OR('Men''s Epée'!$A$3=1,'Men''s Epée'!$W$3=TRUE),IF(OR(H17&gt;=49,ISNUMBER(H17)=FALSE),0,VLOOKUP(H17,PointTable,I$3,TRUE)),0)</f>
        <v>500</v>
      </c>
      <c r="J17" s="21">
        <v>27</v>
      </c>
      <c r="K17" s="22">
        <f>IF(OR('Men''s Epée'!$A$3=1,'Men''s Epée'!$X$3=TRUE),IF(OR(J17&gt;=49,ISNUMBER(J17)=FALSE),0,VLOOKUP(J17,PointTable,K$3,TRUE)),0)</f>
        <v>305</v>
      </c>
      <c r="L17" s="21">
        <v>21</v>
      </c>
      <c r="M17" s="22">
        <f>IF(OR('Men''s Epée'!$A$3=1,'Men''s Epée'!$Y$3=TRUE),IF(OR(L17&gt;=49,ISNUMBER(L17)=FALSE),0,VLOOKUP(L17,PointTable,M$3,TRUE)),0)</f>
        <v>395</v>
      </c>
      <c r="N17" s="21">
        <v>27</v>
      </c>
      <c r="O17" s="22">
        <f>IF(OR('Men''s Epée'!$A$3=1,'Men''s Epée'!$Z$3=TRUE),IF(OR(N17&gt;=49,ISNUMBER(N17)=FALSE),0,VLOOKUP(N17,PointTable,O$3,TRUE)),0)</f>
        <v>300</v>
      </c>
      <c r="P17" s="21">
        <v>16</v>
      </c>
      <c r="Q17" s="22">
        <f>IF(OR('Men''s Epée'!$A$3=1,'Men''s Epée'!$AA$3=TRUE),IF(OR(P17&gt;=49,ISNUMBER(P17)=FALSE),0,VLOOKUP(P17,PointTable,Q$3,TRUE)),0)</f>
        <v>500</v>
      </c>
      <c r="R17" s="23"/>
      <c r="S17" s="23"/>
      <c r="T17" s="23"/>
      <c r="U17" s="24"/>
      <c r="W17" s="25">
        <f t="shared" si="2"/>
        <v>500</v>
      </c>
      <c r="X17" s="25">
        <f t="shared" si="3"/>
        <v>305</v>
      </c>
      <c r="Y17" s="25">
        <f t="shared" si="4"/>
        <v>395</v>
      </c>
      <c r="Z17" s="25">
        <f t="shared" si="5"/>
        <v>300</v>
      </c>
      <c r="AA17" s="25">
        <f t="shared" si="6"/>
        <v>500</v>
      </c>
      <c r="AB17" s="25">
        <f>IF(OR('Men''s Epée'!$A$3=1,R17&gt;0),ABS(R17),0)</f>
        <v>0</v>
      </c>
      <c r="AC17" s="25">
        <f>IF(OR('Men''s Epée'!$A$3=1,S17&gt;0),ABS(S17),0)</f>
        <v>0</v>
      </c>
      <c r="AD17" s="25">
        <f>IF(OR('Men''s Epée'!$A$3=1,T17&gt;0),ABS(T17),0)</f>
        <v>0</v>
      </c>
      <c r="AE17" s="25">
        <f>IF(OR('Men''s Epée'!$A$3=1,U17&gt;0),ABS(U17),0)</f>
        <v>0</v>
      </c>
      <c r="AG17" s="12">
        <f>IF('Men''s Epée'!$W$3=TRUE,I17,0)</f>
        <v>500</v>
      </c>
      <c r="AH17" s="12">
        <f>IF('Men''s Epée'!$X$3=TRUE,K17,0)</f>
        <v>305</v>
      </c>
      <c r="AI17" s="12">
        <f>IF('Men''s Epée'!$Y$3=TRUE,M17,0)</f>
        <v>395</v>
      </c>
      <c r="AJ17" s="12">
        <f>IF('Men''s Epée'!$Z$3=TRUE,O17,0)</f>
        <v>300</v>
      </c>
      <c r="AK17" s="12">
        <f>IF('Men''s Epée'!$AA$3=TRUE,Q17,0)</f>
        <v>500</v>
      </c>
      <c r="AL17" s="26">
        <f t="shared" si="7"/>
        <v>0</v>
      </c>
      <c r="AM17" s="26">
        <f t="shared" si="7"/>
        <v>0</v>
      </c>
      <c r="AN17" s="26">
        <f t="shared" si="7"/>
        <v>0</v>
      </c>
      <c r="AO17" s="26">
        <f t="shared" si="7"/>
        <v>0</v>
      </c>
      <c r="AP17" s="12">
        <f t="shared" si="8"/>
        <v>1395</v>
      </c>
    </row>
    <row r="18" spans="1:42" ht="13.5">
      <c r="A18" s="16" t="str">
        <f t="shared" si="0"/>
        <v>15</v>
      </c>
      <c r="B18" s="16" t="str">
        <f t="shared" si="1"/>
        <v>^</v>
      </c>
      <c r="C18" s="17" t="s">
        <v>240</v>
      </c>
      <c r="D18" s="18">
        <v>73</v>
      </c>
      <c r="E18" s="19">
        <f>ROUND(F18+IF('Men''s Epée'!$A$3=1,G18,0)+LARGE($W18:$AE18,1)+LARGE($W18:$AE18,2)+LARGE($W18:$AE18,3),0)</f>
        <v>1323</v>
      </c>
      <c r="F18" s="20"/>
      <c r="G18" s="21"/>
      <c r="H18" s="21">
        <v>16</v>
      </c>
      <c r="I18" s="22">
        <f>IF(OR('Men''s Epée'!$A$3=1,'Men''s Epée'!$W$3=TRUE),IF(OR(H18&gt;=49,ISNUMBER(H18)=FALSE),0,VLOOKUP(H18,PointTable,I$3,TRUE)),0)</f>
        <v>480</v>
      </c>
      <c r="J18" s="21" t="s">
        <v>11</v>
      </c>
      <c r="K18" s="22">
        <f>IF(OR('Men''s Epée'!$A$3=1,'Men''s Epée'!$X$3=TRUE),IF(OR(J18&gt;=49,ISNUMBER(J18)=FALSE),0,VLOOKUP(J18,PointTable,K$3,TRUE)),0)</f>
        <v>0</v>
      </c>
      <c r="L18" s="21">
        <v>40</v>
      </c>
      <c r="M18" s="22">
        <f>IF(OR('Men''s Epée'!$A$3=1,'Men''s Epée'!$Y$3=TRUE),IF(OR(L18&gt;=49,ISNUMBER(L18)=FALSE),0,VLOOKUP(L18,PointTable,M$3,TRUE)),0)</f>
        <v>240</v>
      </c>
      <c r="N18" s="21">
        <v>15</v>
      </c>
      <c r="O18" s="22">
        <f>IF(OR('Men''s Epée'!$A$3=1,'Men''s Epée'!$Z$3=TRUE),IF(OR(N18&gt;=49,ISNUMBER(N18)=FALSE),0,VLOOKUP(N18,PointTable,O$3,TRUE)),0)</f>
        <v>505</v>
      </c>
      <c r="P18" s="21">
        <v>23</v>
      </c>
      <c r="Q18" s="22">
        <f>IF(OR('Men''s Epée'!$A$3=1,'Men''s Epée'!$AA$3=TRUE),IF(OR(P18&gt;=49,ISNUMBER(P18)=FALSE),0,VLOOKUP(P18,PointTable,Q$3,TRUE)),0)</f>
        <v>338</v>
      </c>
      <c r="R18" s="23"/>
      <c r="S18" s="23"/>
      <c r="T18" s="23"/>
      <c r="U18" s="24"/>
      <c r="W18" s="25">
        <f t="shared" si="2"/>
        <v>480</v>
      </c>
      <c r="X18" s="25">
        <f t="shared" si="3"/>
        <v>0</v>
      </c>
      <c r="Y18" s="25">
        <f t="shared" si="4"/>
        <v>240</v>
      </c>
      <c r="Z18" s="25">
        <f t="shared" si="5"/>
        <v>505</v>
      </c>
      <c r="AA18" s="25">
        <f t="shared" si="6"/>
        <v>338</v>
      </c>
      <c r="AB18" s="25">
        <f>IF(OR('Men''s Epée'!$A$3=1,R18&gt;0),ABS(R18),0)</f>
        <v>0</v>
      </c>
      <c r="AC18" s="25">
        <f>IF(OR('Men''s Epée'!$A$3=1,S18&gt;0),ABS(S18),0)</f>
        <v>0</v>
      </c>
      <c r="AD18" s="25">
        <f>IF(OR('Men''s Epée'!$A$3=1,T18&gt;0),ABS(T18),0)</f>
        <v>0</v>
      </c>
      <c r="AE18" s="25">
        <f>IF(OR('Men''s Epée'!$A$3=1,U18&gt;0),ABS(U18),0)</f>
        <v>0</v>
      </c>
      <c r="AG18" s="12">
        <f>IF('Men''s Epée'!$W$3=TRUE,I18,0)</f>
        <v>480</v>
      </c>
      <c r="AH18" s="12">
        <f>IF('Men''s Epée'!$X$3=TRUE,K18,0)</f>
        <v>0</v>
      </c>
      <c r="AI18" s="12">
        <f>IF('Men''s Epée'!$Y$3=TRUE,M18,0)</f>
        <v>240</v>
      </c>
      <c r="AJ18" s="12">
        <f>IF('Men''s Epée'!$Z$3=TRUE,O18,0)</f>
        <v>505</v>
      </c>
      <c r="AK18" s="12">
        <f>IF('Men''s Epée'!$AA$3=TRUE,Q18,0)</f>
        <v>338</v>
      </c>
      <c r="AL18" s="26">
        <f t="shared" si="7"/>
        <v>0</v>
      </c>
      <c r="AM18" s="26">
        <f t="shared" si="7"/>
        <v>0</v>
      </c>
      <c r="AN18" s="26">
        <f t="shared" si="7"/>
        <v>0</v>
      </c>
      <c r="AO18" s="26">
        <f t="shared" si="7"/>
        <v>0</v>
      </c>
      <c r="AP18" s="12">
        <f t="shared" si="8"/>
        <v>1323</v>
      </c>
    </row>
    <row r="19" spans="1:42" ht="13.5">
      <c r="A19" s="16" t="str">
        <f t="shared" si="0"/>
        <v>16</v>
      </c>
      <c r="B19" s="16">
        <f t="shared" si="1"/>
      </c>
      <c r="C19" s="17" t="s">
        <v>223</v>
      </c>
      <c r="D19" s="18">
        <v>69</v>
      </c>
      <c r="E19" s="19">
        <f>ROUND(F19+IF('Men''s Epée'!$A$3=1,G19,0)+LARGE($W19:$AE19,1)+LARGE($W19:$AE19,2)+LARGE($W19:$AE19,3),0)</f>
        <v>1316</v>
      </c>
      <c r="F19" s="20"/>
      <c r="G19" s="21"/>
      <c r="H19" s="21">
        <v>24</v>
      </c>
      <c r="I19" s="22">
        <f>IF(OR('Men''s Epée'!$A$3=1,'Men''s Epée'!$W$3=TRUE),IF(OR(H19&gt;=49,ISNUMBER(H19)=FALSE),0,VLOOKUP(H19,PointTable,I$3,TRUE)),0)</f>
        <v>380</v>
      </c>
      <c r="J19" s="21">
        <v>20</v>
      </c>
      <c r="K19" s="22">
        <f>IF(OR('Men''s Epée'!$A$3=1,'Men''s Epée'!$X$3=TRUE),IF(OR(J19&gt;=49,ISNUMBER(J19)=FALSE),0,VLOOKUP(J19,PointTable,K$3,TRUE)),0)</f>
        <v>400</v>
      </c>
      <c r="L19" s="21">
        <v>18</v>
      </c>
      <c r="M19" s="22">
        <f>IF(OR('Men''s Epée'!$A$3=1,'Men''s Epée'!$Y$3=TRUE),IF(OR(L19&gt;=49,ISNUMBER(L19)=FALSE),0,VLOOKUP(L19,PointTable,M$3,TRUE)),0)</f>
        <v>410</v>
      </c>
      <c r="N19" s="21">
        <v>28</v>
      </c>
      <c r="O19" s="22">
        <f>IF(OR('Men''s Epée'!$A$3=1,'Men''s Epée'!$Z$3=TRUE),IF(OR(N19&gt;=49,ISNUMBER(N19)=FALSE),0,VLOOKUP(N19,PointTable,O$3,TRUE)),0)</f>
        <v>295</v>
      </c>
      <c r="P19" s="21">
        <v>13</v>
      </c>
      <c r="Q19" s="22">
        <f>IF(OR('Men''s Epée'!$A$3=1,'Men''s Epée'!$AA$3=TRUE),IF(OR(P19&gt;=49,ISNUMBER(P19)=FALSE),0,VLOOKUP(P19,PointTable,Q$3,TRUE)),0)</f>
        <v>506</v>
      </c>
      <c r="R19" s="23"/>
      <c r="S19" s="23"/>
      <c r="T19" s="23"/>
      <c r="U19" s="24"/>
      <c r="W19" s="25">
        <f t="shared" si="2"/>
        <v>380</v>
      </c>
      <c r="X19" s="25">
        <f t="shared" si="3"/>
        <v>400</v>
      </c>
      <c r="Y19" s="25">
        <f t="shared" si="4"/>
        <v>410</v>
      </c>
      <c r="Z19" s="25">
        <f t="shared" si="5"/>
        <v>295</v>
      </c>
      <c r="AA19" s="25">
        <f t="shared" si="6"/>
        <v>506</v>
      </c>
      <c r="AB19" s="25">
        <f>IF(OR('Men''s Epée'!$A$3=1,R19&gt;0),ABS(R19),0)</f>
        <v>0</v>
      </c>
      <c r="AC19" s="25">
        <f>IF(OR('Men''s Epée'!$A$3=1,S19&gt;0),ABS(S19),0)</f>
        <v>0</v>
      </c>
      <c r="AD19" s="25">
        <f>IF(OR('Men''s Epée'!$A$3=1,T19&gt;0),ABS(T19),0)</f>
        <v>0</v>
      </c>
      <c r="AE19" s="25">
        <f>IF(OR('Men''s Epée'!$A$3=1,U19&gt;0),ABS(U19),0)</f>
        <v>0</v>
      </c>
      <c r="AG19" s="12">
        <f>IF('Men''s Epée'!$W$3=TRUE,I19,0)</f>
        <v>380</v>
      </c>
      <c r="AH19" s="12">
        <f>IF('Men''s Epée'!$X$3=TRUE,K19,0)</f>
        <v>400</v>
      </c>
      <c r="AI19" s="12">
        <f>IF('Men''s Epée'!$Y$3=TRUE,M19,0)</f>
        <v>410</v>
      </c>
      <c r="AJ19" s="12">
        <f>IF('Men''s Epée'!$Z$3=TRUE,O19,0)</f>
        <v>295</v>
      </c>
      <c r="AK19" s="12">
        <f>IF('Men''s Epée'!$AA$3=TRUE,Q19,0)</f>
        <v>506</v>
      </c>
      <c r="AL19" s="26">
        <f t="shared" si="7"/>
        <v>0</v>
      </c>
      <c r="AM19" s="26">
        <f t="shared" si="7"/>
        <v>0</v>
      </c>
      <c r="AN19" s="26">
        <f t="shared" si="7"/>
        <v>0</v>
      </c>
      <c r="AO19" s="26">
        <f t="shared" si="7"/>
        <v>0</v>
      </c>
      <c r="AP19" s="12">
        <f t="shared" si="8"/>
        <v>1316</v>
      </c>
    </row>
    <row r="20" spans="1:42" ht="13.5">
      <c r="A20" s="16" t="str">
        <f t="shared" si="0"/>
        <v>17</v>
      </c>
      <c r="B20" s="16" t="str">
        <f t="shared" si="1"/>
        <v>#</v>
      </c>
      <c r="C20" s="17" t="s">
        <v>230</v>
      </c>
      <c r="D20" s="18">
        <v>83</v>
      </c>
      <c r="E20" s="19">
        <f>ROUND(F20+IF('Men''s Epée'!$A$3=1,G20,0)+LARGE($W20:$AE20,1)+LARGE($W20:$AE20,2)+LARGE($W20:$AE20,3),0)</f>
        <v>1261</v>
      </c>
      <c r="F20" s="20"/>
      <c r="G20" s="21"/>
      <c r="H20" s="21">
        <v>28</v>
      </c>
      <c r="I20" s="22">
        <f>IF(OR('Men''s Epée'!$A$3=1,'Men''s Epée'!$W$3=TRUE),IF(OR(H20&gt;=49,ISNUMBER(H20)=FALSE),0,VLOOKUP(H20,PointTable,I$3,TRUE)),0)</f>
        <v>300</v>
      </c>
      <c r="J20" s="21" t="s">
        <v>11</v>
      </c>
      <c r="K20" s="22">
        <f>IF(OR('Men''s Epée'!$A$3=1,'Men''s Epée'!$X$3=TRUE),IF(OR(J20&gt;=49,ISNUMBER(J20)=FALSE),0,VLOOKUP(J20,PointTable,K$3,TRUE)),0)</f>
        <v>0</v>
      </c>
      <c r="L20" s="21">
        <v>12</v>
      </c>
      <c r="M20" s="22">
        <f>IF(OR('Men''s Epée'!$A$3=1,'Men''s Epée'!$Y$3=TRUE),IF(OR(L20&gt;=49,ISNUMBER(L20)=FALSE),0,VLOOKUP(L20,PointTable,M$3,TRUE)),0)</f>
        <v>575</v>
      </c>
      <c r="N20" s="21">
        <v>19</v>
      </c>
      <c r="O20" s="22">
        <f>IF(OR('Men''s Epée'!$A$3=1,'Men''s Epée'!$Z$3=TRUE),IF(OR(N20&gt;=49,ISNUMBER(N20)=FALSE),0,VLOOKUP(N20,PointTable,O$3,TRUE)),0)</f>
        <v>340</v>
      </c>
      <c r="P20" s="21">
        <v>19</v>
      </c>
      <c r="Q20" s="22">
        <f>IF(OR('Men''s Epée'!$A$3=1,'Men''s Epée'!$AA$3=TRUE),IF(OR(P20&gt;=49,ISNUMBER(P20)=FALSE),0,VLOOKUP(P20,PointTable,Q$3,TRUE)),0)</f>
        <v>346</v>
      </c>
      <c r="R20" s="23"/>
      <c r="S20" s="23"/>
      <c r="T20" s="23"/>
      <c r="U20" s="24"/>
      <c r="W20" s="25">
        <f t="shared" si="2"/>
        <v>300</v>
      </c>
      <c r="X20" s="25">
        <f t="shared" si="3"/>
        <v>0</v>
      </c>
      <c r="Y20" s="25">
        <f t="shared" si="4"/>
        <v>575</v>
      </c>
      <c r="Z20" s="25">
        <f t="shared" si="5"/>
        <v>340</v>
      </c>
      <c r="AA20" s="25">
        <f t="shared" si="6"/>
        <v>346</v>
      </c>
      <c r="AB20" s="25">
        <f>IF(OR('Men''s Epée'!$A$3=1,R20&gt;0),ABS(R20),0)</f>
        <v>0</v>
      </c>
      <c r="AC20" s="25">
        <f>IF(OR('Men''s Epée'!$A$3=1,S20&gt;0),ABS(S20),0)</f>
        <v>0</v>
      </c>
      <c r="AD20" s="25">
        <f>IF(OR('Men''s Epée'!$A$3=1,T20&gt;0),ABS(T20),0)</f>
        <v>0</v>
      </c>
      <c r="AE20" s="25">
        <f>IF(OR('Men''s Epée'!$A$3=1,U20&gt;0),ABS(U20),0)</f>
        <v>0</v>
      </c>
      <c r="AG20" s="12">
        <f>IF('Men''s Epée'!$W$3=TRUE,I20,0)</f>
        <v>300</v>
      </c>
      <c r="AH20" s="12">
        <f>IF('Men''s Epée'!$X$3=TRUE,K20,0)</f>
        <v>0</v>
      </c>
      <c r="AI20" s="12">
        <f>IF('Men''s Epée'!$Y$3=TRUE,M20,0)</f>
        <v>575</v>
      </c>
      <c r="AJ20" s="12">
        <f>IF('Men''s Epée'!$Z$3=TRUE,O20,0)</f>
        <v>340</v>
      </c>
      <c r="AK20" s="12">
        <f>IF('Men''s Epée'!$AA$3=TRUE,Q20,0)</f>
        <v>346</v>
      </c>
      <c r="AL20" s="26">
        <f t="shared" si="7"/>
        <v>0</v>
      </c>
      <c r="AM20" s="26">
        <f t="shared" si="7"/>
        <v>0</v>
      </c>
      <c r="AN20" s="26">
        <f t="shared" si="7"/>
        <v>0</v>
      </c>
      <c r="AO20" s="26">
        <f t="shared" si="7"/>
        <v>0</v>
      </c>
      <c r="AP20" s="12">
        <f t="shared" si="8"/>
        <v>1261</v>
      </c>
    </row>
    <row r="21" spans="1:42" ht="13.5">
      <c r="A21" s="16" t="str">
        <f t="shared" si="0"/>
        <v>18</v>
      </c>
      <c r="B21" s="16" t="str">
        <f t="shared" si="1"/>
        <v>^</v>
      </c>
      <c r="C21" s="17" t="s">
        <v>227</v>
      </c>
      <c r="D21" s="18">
        <v>79</v>
      </c>
      <c r="E21" s="19">
        <f>ROUND(F21+IF('Men''s Epée'!$A$3=1,G21,0)+LARGE($W21:$AE21,1)+LARGE($W21:$AE21,2)+LARGE($W21:$AE21,3),0)</f>
        <v>1140</v>
      </c>
      <c r="F21" s="20"/>
      <c r="G21" s="21"/>
      <c r="H21" s="21">
        <v>32</v>
      </c>
      <c r="I21" s="22">
        <f>IF(OR('Men''s Epée'!$A$3=1,'Men''s Epée'!$W$3=TRUE),IF(OR(H21&gt;=49,ISNUMBER(H21)=FALSE),0,VLOOKUP(H21,PointTable,I$3,TRUE)),0)</f>
        <v>280</v>
      </c>
      <c r="J21" s="21">
        <v>14</v>
      </c>
      <c r="K21" s="22">
        <f>IF(OR('Men''s Epée'!$A$3=1,'Men''s Epée'!$X$3=TRUE),IF(OR(J21&gt;=49,ISNUMBER(J21)=FALSE),0,VLOOKUP(J21,PointTable,K$3,TRUE)),0)</f>
        <v>510</v>
      </c>
      <c r="L21" s="21">
        <v>32</v>
      </c>
      <c r="M21" s="22">
        <f>IF(OR('Men''s Epée'!$A$3=1,'Men''s Epée'!$Y$3=TRUE),IF(OR(L21&gt;=49,ISNUMBER(L21)=FALSE),0,VLOOKUP(L21,PointTable,M$3,TRUE)),0)</f>
        <v>280</v>
      </c>
      <c r="N21" s="21" t="s">
        <v>11</v>
      </c>
      <c r="O21" s="22">
        <f>IF(OR('Men''s Epée'!$A$3=1,'Men''s Epée'!$Z$3=TRUE),IF(OR(N21&gt;=49,ISNUMBER(N21)=FALSE),0,VLOOKUP(N21,PointTable,O$3,TRUE)),0)</f>
        <v>0</v>
      </c>
      <c r="P21" s="21">
        <v>17</v>
      </c>
      <c r="Q21" s="22">
        <f>IF(OR('Men''s Epée'!$A$3=1,'Men''s Epée'!$AA$3=TRUE),IF(OR(P21&gt;=49,ISNUMBER(P21)=FALSE),0,VLOOKUP(P21,PointTable,Q$3,TRUE)),0)</f>
        <v>350</v>
      </c>
      <c r="R21" s="23"/>
      <c r="S21" s="23"/>
      <c r="T21" s="23"/>
      <c r="U21" s="24"/>
      <c r="W21" s="25">
        <f t="shared" si="2"/>
        <v>280</v>
      </c>
      <c r="X21" s="25">
        <f t="shared" si="3"/>
        <v>510</v>
      </c>
      <c r="Y21" s="25">
        <f t="shared" si="4"/>
        <v>280</v>
      </c>
      <c r="Z21" s="25">
        <f t="shared" si="5"/>
        <v>0</v>
      </c>
      <c r="AA21" s="25">
        <f t="shared" si="6"/>
        <v>350</v>
      </c>
      <c r="AB21" s="25">
        <f>IF(OR('Men''s Epée'!$A$3=1,R21&gt;0),ABS(R21),0)</f>
        <v>0</v>
      </c>
      <c r="AC21" s="25">
        <f>IF(OR('Men''s Epée'!$A$3=1,S21&gt;0),ABS(S21),0)</f>
        <v>0</v>
      </c>
      <c r="AD21" s="25">
        <f>IF(OR('Men''s Epée'!$A$3=1,T21&gt;0),ABS(T21),0)</f>
        <v>0</v>
      </c>
      <c r="AE21" s="25">
        <f>IF(OR('Men''s Epée'!$A$3=1,U21&gt;0),ABS(U21),0)</f>
        <v>0</v>
      </c>
      <c r="AG21" s="12">
        <f>IF('Men''s Epée'!$W$3=TRUE,I21,0)</f>
        <v>280</v>
      </c>
      <c r="AH21" s="12">
        <f>IF('Men''s Epée'!$X$3=TRUE,K21,0)</f>
        <v>510</v>
      </c>
      <c r="AI21" s="12">
        <f>IF('Men''s Epée'!$Y$3=TRUE,M21,0)</f>
        <v>280</v>
      </c>
      <c r="AJ21" s="12">
        <f>IF('Men''s Epée'!$Z$3=TRUE,O21,0)</f>
        <v>0</v>
      </c>
      <c r="AK21" s="12">
        <f>IF('Men''s Epée'!$AA$3=TRUE,Q21,0)</f>
        <v>350</v>
      </c>
      <c r="AL21" s="26">
        <f t="shared" si="7"/>
        <v>0</v>
      </c>
      <c r="AM21" s="26">
        <f t="shared" si="7"/>
        <v>0</v>
      </c>
      <c r="AN21" s="26">
        <f t="shared" si="7"/>
        <v>0</v>
      </c>
      <c r="AO21" s="26">
        <f t="shared" si="7"/>
        <v>0</v>
      </c>
      <c r="AP21" s="12">
        <f t="shared" si="8"/>
        <v>1140</v>
      </c>
    </row>
    <row r="22" spans="1:42" ht="13.5">
      <c r="A22" s="16" t="str">
        <f t="shared" si="0"/>
        <v>19</v>
      </c>
      <c r="B22" s="16">
        <f t="shared" si="1"/>
      </c>
      <c r="C22" s="27" t="s">
        <v>222</v>
      </c>
      <c r="D22" s="18">
        <v>58</v>
      </c>
      <c r="E22" s="19">
        <f>ROUND(F22+IF('Men''s Epée'!$A$3=1,G22,0)+LARGE($W22:$AE22,1)+LARGE($W22:$AE22,2)+LARGE($W22:$AE22,3),0)</f>
        <v>1135</v>
      </c>
      <c r="F22" s="20"/>
      <c r="G22" s="21"/>
      <c r="H22" s="21">
        <v>17</v>
      </c>
      <c r="I22" s="22">
        <f>IF(OR('Men''s Epée'!$A$3=1,'Men''s Epée'!$W$3=TRUE),IF(OR(H22&gt;=49,ISNUMBER(H22)=FALSE),0,VLOOKUP(H22,PointTable,I$3,TRUE)),0)</f>
        <v>415</v>
      </c>
      <c r="J22" s="21" t="s">
        <v>11</v>
      </c>
      <c r="K22" s="22">
        <f>IF(OR('Men''s Epée'!$A$3=1,'Men''s Epée'!$X$3=TRUE),IF(OR(J22&gt;=49,ISNUMBER(J22)=FALSE),0,VLOOKUP(J22,PointTable,K$3,TRUE)),0)</f>
        <v>0</v>
      </c>
      <c r="L22" s="21">
        <v>24</v>
      </c>
      <c r="M22" s="22">
        <f>IF(OR('Men''s Epée'!$A$3=1,'Men''s Epée'!$Y$3=TRUE),IF(OR(L22&gt;=49,ISNUMBER(L22)=FALSE),0,VLOOKUP(L22,PointTable,M$3,TRUE)),0)</f>
        <v>380</v>
      </c>
      <c r="N22" s="21" t="s">
        <v>11</v>
      </c>
      <c r="O22" s="22">
        <f>IF(OR('Men''s Epée'!$A$3=1,'Men''s Epée'!$Z$3=TRUE),IF(OR(N22&gt;=49,ISNUMBER(N22)=FALSE),0,VLOOKUP(N22,PointTable,O$3,TRUE)),0)</f>
        <v>0</v>
      </c>
      <c r="P22" s="21">
        <v>22</v>
      </c>
      <c r="Q22" s="22">
        <f>IF(OR('Men''s Epée'!$A$3=1,'Men''s Epée'!$AA$3=TRUE),IF(OR(P22&gt;=49,ISNUMBER(P22)=FALSE),0,VLOOKUP(P22,PointTable,Q$3,TRUE)),0)</f>
        <v>340</v>
      </c>
      <c r="R22" s="23"/>
      <c r="S22" s="23"/>
      <c r="T22" s="23"/>
      <c r="U22" s="24"/>
      <c r="W22" s="25">
        <f t="shared" si="2"/>
        <v>415</v>
      </c>
      <c r="X22" s="25">
        <f t="shared" si="3"/>
        <v>0</v>
      </c>
      <c r="Y22" s="25">
        <f t="shared" si="4"/>
        <v>380</v>
      </c>
      <c r="Z22" s="25">
        <f t="shared" si="5"/>
        <v>0</v>
      </c>
      <c r="AA22" s="25">
        <f t="shared" si="6"/>
        <v>340</v>
      </c>
      <c r="AB22" s="25">
        <f>IF(OR('Men''s Epée'!$A$3=1,R22&gt;0),ABS(R22),0)</f>
        <v>0</v>
      </c>
      <c r="AC22" s="25">
        <f>IF(OR('Men''s Epée'!$A$3=1,S22&gt;0),ABS(S22),0)</f>
        <v>0</v>
      </c>
      <c r="AD22" s="25">
        <f>IF(OR('Men''s Epée'!$A$3=1,T22&gt;0),ABS(T22),0)</f>
        <v>0</v>
      </c>
      <c r="AE22" s="25">
        <f>IF(OR('Men''s Epée'!$A$3=1,U22&gt;0),ABS(U22),0)</f>
        <v>0</v>
      </c>
      <c r="AG22" s="12">
        <f>IF('Men''s Epée'!$W$3=TRUE,I22,0)</f>
        <v>415</v>
      </c>
      <c r="AH22" s="12">
        <f>IF('Men''s Epée'!$X$3=TRUE,K22,0)</f>
        <v>0</v>
      </c>
      <c r="AI22" s="12">
        <f>IF('Men''s Epée'!$Y$3=TRUE,M22,0)</f>
        <v>380</v>
      </c>
      <c r="AJ22" s="12">
        <f>IF('Men''s Epée'!$Z$3=TRUE,O22,0)</f>
        <v>0</v>
      </c>
      <c r="AK22" s="12">
        <f>IF('Men''s Epée'!$AA$3=TRUE,Q22,0)</f>
        <v>340</v>
      </c>
      <c r="AL22" s="26">
        <f t="shared" si="7"/>
        <v>0</v>
      </c>
      <c r="AM22" s="26">
        <f t="shared" si="7"/>
        <v>0</v>
      </c>
      <c r="AN22" s="26">
        <f t="shared" si="7"/>
        <v>0</v>
      </c>
      <c r="AO22" s="26">
        <f t="shared" si="7"/>
        <v>0</v>
      </c>
      <c r="AP22" s="12">
        <f t="shared" si="8"/>
        <v>1135</v>
      </c>
    </row>
    <row r="23" spans="1:42" ht="13.5">
      <c r="A23" s="16" t="str">
        <f t="shared" si="0"/>
        <v>20</v>
      </c>
      <c r="B23" s="16" t="str">
        <f t="shared" si="1"/>
        <v>#</v>
      </c>
      <c r="C23" s="27" t="s">
        <v>229</v>
      </c>
      <c r="D23" s="18">
        <v>83</v>
      </c>
      <c r="E23" s="19">
        <f>ROUND(F23+IF('Men''s Epée'!$A$3=1,G23,0)+LARGE($W23:$AE23,1)+LARGE($W23:$AE23,2)+LARGE($W23:$AE23,3),0)</f>
        <v>1127</v>
      </c>
      <c r="F23" s="20"/>
      <c r="G23" s="21"/>
      <c r="H23" s="21">
        <v>26</v>
      </c>
      <c r="I23" s="22">
        <f>IF(OR('Men''s Epée'!$A$3=1,'Men''s Epée'!$W$3=TRUE),IF(OR(H23&gt;=49,ISNUMBER(H23)=FALSE),0,VLOOKUP(H23,PointTable,I$3,TRUE)),0)</f>
        <v>310</v>
      </c>
      <c r="J23" s="21" t="s">
        <v>11</v>
      </c>
      <c r="K23" s="22">
        <f>IF(OR('Men''s Epée'!$A$3=1,'Men''s Epée'!$X$3=TRUE),IF(OR(J23&gt;=49,ISNUMBER(J23)=FALSE),0,VLOOKUP(J23,PointTable,K$3,TRUE)),0)</f>
        <v>0</v>
      </c>
      <c r="L23" s="21">
        <v>25</v>
      </c>
      <c r="M23" s="22">
        <f>IF(OR('Men''s Epée'!$A$3=1,'Men''s Epée'!$Y$3=TRUE),IF(OR(L23&gt;=49,ISNUMBER(L23)=FALSE),0,VLOOKUP(L23,PointTable,M$3,TRUE)),0)</f>
        <v>315</v>
      </c>
      <c r="N23" s="21">
        <v>32</v>
      </c>
      <c r="O23" s="22">
        <f>IF(OR('Men''s Epée'!$A$3=1,'Men''s Epée'!$Z$3=TRUE),IF(OR(N23&gt;=49,ISNUMBER(N23)=FALSE),0,VLOOKUP(N23,PointTable,O$3,TRUE)),0)</f>
        <v>275</v>
      </c>
      <c r="P23" s="21">
        <v>15</v>
      </c>
      <c r="Q23" s="22">
        <f>IF(OR('Men''s Epée'!$A$3=1,'Men''s Epée'!$AA$3=TRUE),IF(OR(P23&gt;=49,ISNUMBER(P23)=FALSE),0,VLOOKUP(P23,PointTable,Q$3,TRUE)),0)</f>
        <v>502</v>
      </c>
      <c r="R23" s="23"/>
      <c r="S23" s="23"/>
      <c r="T23" s="23"/>
      <c r="U23" s="24"/>
      <c r="W23" s="25">
        <f t="shared" si="2"/>
        <v>310</v>
      </c>
      <c r="X23" s="25">
        <f t="shared" si="3"/>
        <v>0</v>
      </c>
      <c r="Y23" s="25">
        <f t="shared" si="4"/>
        <v>315</v>
      </c>
      <c r="Z23" s="25">
        <f t="shared" si="5"/>
        <v>275</v>
      </c>
      <c r="AA23" s="25">
        <f t="shared" si="6"/>
        <v>502</v>
      </c>
      <c r="AB23" s="25">
        <f>IF(OR('Men''s Epée'!$A$3=1,R23&gt;0),ABS(R23),0)</f>
        <v>0</v>
      </c>
      <c r="AC23" s="25">
        <f>IF(OR('Men''s Epée'!$A$3=1,S23&gt;0),ABS(S23),0)</f>
        <v>0</v>
      </c>
      <c r="AD23" s="25">
        <f>IF(OR('Men''s Epée'!$A$3=1,T23&gt;0),ABS(T23),0)</f>
        <v>0</v>
      </c>
      <c r="AE23" s="25">
        <f>IF(OR('Men''s Epée'!$A$3=1,U23&gt;0),ABS(U23),0)</f>
        <v>0</v>
      </c>
      <c r="AG23" s="12">
        <f>IF('Men''s Epée'!$W$3=TRUE,I23,0)</f>
        <v>310</v>
      </c>
      <c r="AH23" s="12">
        <f>IF('Men''s Epée'!$X$3=TRUE,K23,0)</f>
        <v>0</v>
      </c>
      <c r="AI23" s="12">
        <f>IF('Men''s Epée'!$Y$3=TRUE,M23,0)</f>
        <v>315</v>
      </c>
      <c r="AJ23" s="12">
        <f>IF('Men''s Epée'!$Z$3=TRUE,O23,0)</f>
        <v>275</v>
      </c>
      <c r="AK23" s="12">
        <f>IF('Men''s Epée'!$AA$3=TRUE,Q23,0)</f>
        <v>502</v>
      </c>
      <c r="AL23" s="26">
        <f t="shared" si="7"/>
        <v>0</v>
      </c>
      <c r="AM23" s="26">
        <f t="shared" si="7"/>
        <v>0</v>
      </c>
      <c r="AN23" s="26">
        <f t="shared" si="7"/>
        <v>0</v>
      </c>
      <c r="AO23" s="26">
        <f t="shared" si="7"/>
        <v>0</v>
      </c>
      <c r="AP23" s="12">
        <f t="shared" si="8"/>
        <v>1127</v>
      </c>
    </row>
    <row r="24" spans="1:42" ht="13.5">
      <c r="A24" s="16" t="str">
        <f t="shared" si="0"/>
        <v>21</v>
      </c>
      <c r="B24" s="16" t="str">
        <f t="shared" si="1"/>
        <v>^</v>
      </c>
      <c r="C24" s="17" t="s">
        <v>228</v>
      </c>
      <c r="D24" s="18">
        <v>77</v>
      </c>
      <c r="E24" s="19">
        <f>ROUND(F24+IF('Men''s Epée'!$A$3=1,G24,0)+LARGE($W24:$AE24,1)+LARGE($W24:$AE24,2)+LARGE($W24:$AE24,3),0)</f>
        <v>1094</v>
      </c>
      <c r="F24" s="20"/>
      <c r="G24" s="21"/>
      <c r="H24" s="21">
        <v>31</v>
      </c>
      <c r="I24" s="22">
        <f>IF(OR('Men''s Epée'!$A$3=1,'Men''s Epée'!$W$3=TRUE),IF(OR(H24&gt;=49,ISNUMBER(H24)=FALSE),0,VLOOKUP(H24,PointTable,I$3,TRUE)),0)</f>
        <v>285</v>
      </c>
      <c r="J24" s="21" t="s">
        <v>11</v>
      </c>
      <c r="K24" s="22">
        <f>IF(OR('Men''s Epée'!$A$3=1,'Men''s Epée'!$X$3=TRUE),IF(OR(J24&gt;=49,ISNUMBER(J24)=FALSE),0,VLOOKUP(J24,PointTable,K$3,TRUE)),0)</f>
        <v>0</v>
      </c>
      <c r="L24" s="21" t="s">
        <v>11</v>
      </c>
      <c r="M24" s="22">
        <f>IF(OR('Men''s Epée'!$A$3=1,'Men''s Epée'!$Y$3=TRUE),IF(OR(L24&gt;=49,ISNUMBER(L24)=FALSE),0,VLOOKUP(L24,PointTable,M$3,TRUE)),0)</f>
        <v>0</v>
      </c>
      <c r="N24" s="21">
        <v>12</v>
      </c>
      <c r="O24" s="22">
        <f>IF(OR('Men''s Epée'!$A$3=1,'Men''s Epée'!$Z$3=TRUE),IF(OR(N24&gt;=49,ISNUMBER(N24)=FALSE),0,VLOOKUP(N24,PointTable,O$3,TRUE)),0)</f>
        <v>520</v>
      </c>
      <c r="P24" s="21">
        <v>25</v>
      </c>
      <c r="Q24" s="22">
        <f>IF(OR('Men''s Epée'!$A$3=1,'Men''s Epée'!$AA$3=TRUE),IF(OR(P24&gt;=49,ISNUMBER(P24)=FALSE),0,VLOOKUP(P24,PointTable,Q$3,TRUE)),0)</f>
        <v>289</v>
      </c>
      <c r="R24" s="23"/>
      <c r="S24" s="23"/>
      <c r="T24" s="23"/>
      <c r="U24" s="24"/>
      <c r="W24" s="25">
        <f t="shared" si="2"/>
        <v>285</v>
      </c>
      <c r="X24" s="25">
        <f t="shared" si="3"/>
        <v>0</v>
      </c>
      <c r="Y24" s="25">
        <f t="shared" si="4"/>
        <v>0</v>
      </c>
      <c r="Z24" s="25">
        <f t="shared" si="5"/>
        <v>520</v>
      </c>
      <c r="AA24" s="25">
        <f t="shared" si="6"/>
        <v>289</v>
      </c>
      <c r="AB24" s="25">
        <f>IF(OR('Men''s Epée'!$A$3=1,R24&gt;0),ABS(R24),0)</f>
        <v>0</v>
      </c>
      <c r="AC24" s="25">
        <f>IF(OR('Men''s Epée'!$A$3=1,S24&gt;0),ABS(S24),0)</f>
        <v>0</v>
      </c>
      <c r="AD24" s="25">
        <f>IF(OR('Men''s Epée'!$A$3=1,T24&gt;0),ABS(T24),0)</f>
        <v>0</v>
      </c>
      <c r="AE24" s="25">
        <f>IF(OR('Men''s Epée'!$A$3=1,U24&gt;0),ABS(U24),0)</f>
        <v>0</v>
      </c>
      <c r="AG24" s="12">
        <f>IF('Men''s Epée'!$W$3=TRUE,I24,0)</f>
        <v>285</v>
      </c>
      <c r="AH24" s="12">
        <f>IF('Men''s Epée'!$X$3=TRUE,K24,0)</f>
        <v>0</v>
      </c>
      <c r="AI24" s="12">
        <f>IF('Men''s Epée'!$Y$3=TRUE,M24,0)</f>
        <v>0</v>
      </c>
      <c r="AJ24" s="12">
        <f>IF('Men''s Epée'!$Z$3=TRUE,O24,0)</f>
        <v>520</v>
      </c>
      <c r="AK24" s="12">
        <f>IF('Men''s Epée'!$AA$3=TRUE,Q24,0)</f>
        <v>289</v>
      </c>
      <c r="AL24" s="26">
        <f t="shared" si="7"/>
        <v>0</v>
      </c>
      <c r="AM24" s="26">
        <f t="shared" si="7"/>
        <v>0</v>
      </c>
      <c r="AN24" s="26">
        <f t="shared" si="7"/>
        <v>0</v>
      </c>
      <c r="AO24" s="26">
        <f t="shared" si="7"/>
        <v>0</v>
      </c>
      <c r="AP24" s="12">
        <f t="shared" si="8"/>
        <v>1094</v>
      </c>
    </row>
    <row r="25" spans="1:42" ht="13.5">
      <c r="A25" s="16" t="str">
        <f t="shared" si="0"/>
        <v>22</v>
      </c>
      <c r="B25" s="16" t="str">
        <f t="shared" si="1"/>
        <v># ^</v>
      </c>
      <c r="C25" s="17" t="s">
        <v>233</v>
      </c>
      <c r="D25" s="18">
        <v>80</v>
      </c>
      <c r="E25" s="19">
        <f>ROUND(F25+IF('Men''s Epée'!$A$3=1,G25,0)+LARGE($W25:$AE25,1)+LARGE($W25:$AE25,2)+LARGE($W25:$AE25,3),0)</f>
        <v>1053</v>
      </c>
      <c r="F25" s="20"/>
      <c r="G25" s="21"/>
      <c r="H25" s="21">
        <v>22</v>
      </c>
      <c r="I25" s="22">
        <f>IF(OR('Men''s Epée'!$A$3=1,'Men''s Epée'!$W$3=TRUE),IF(OR(H25&gt;=49,ISNUMBER(H25)=FALSE),0,VLOOKUP(H25,PointTable,I$3,TRUE)),0)</f>
        <v>390</v>
      </c>
      <c r="J25" s="21">
        <v>29</v>
      </c>
      <c r="K25" s="22">
        <f>IF(OR('Men''s Epée'!$A$3=1,'Men''s Epée'!$X$3=TRUE),IF(OR(J25&gt;=49,ISNUMBER(J25)=FALSE),0,VLOOKUP(J25,PointTable,K$3,TRUE)),0)</f>
        <v>295</v>
      </c>
      <c r="L25" s="21">
        <v>26</v>
      </c>
      <c r="M25" s="22">
        <f>IF(OR('Men''s Epée'!$A$3=1,'Men''s Epée'!$Y$3=TRUE),IF(OR(L25&gt;=49,ISNUMBER(L25)=FALSE),0,VLOOKUP(L25,PointTable,M$3,TRUE)),0)</f>
        <v>310</v>
      </c>
      <c r="N25" s="21">
        <v>24</v>
      </c>
      <c r="O25" s="22">
        <f>IF(OR('Men''s Epée'!$A$3=1,'Men''s Epée'!$Z$3=TRUE),IF(OR(N25&gt;=49,ISNUMBER(N25)=FALSE),0,VLOOKUP(N25,PointTable,O$3,TRUE)),0)</f>
        <v>315</v>
      </c>
      <c r="P25" s="21">
        <v>18</v>
      </c>
      <c r="Q25" s="22">
        <f>IF(OR('Men''s Epée'!$A$3=1,'Men''s Epée'!$AA$3=TRUE),IF(OR(P25&gt;=49,ISNUMBER(P25)=FALSE),0,VLOOKUP(P25,PointTable,Q$3,TRUE)),0)</f>
        <v>348</v>
      </c>
      <c r="R25" s="23"/>
      <c r="S25" s="23"/>
      <c r="T25" s="23"/>
      <c r="U25" s="24"/>
      <c r="W25" s="25">
        <f t="shared" si="2"/>
        <v>390</v>
      </c>
      <c r="X25" s="25">
        <f t="shared" si="3"/>
        <v>295</v>
      </c>
      <c r="Y25" s="25">
        <f t="shared" si="4"/>
        <v>310</v>
      </c>
      <c r="Z25" s="25">
        <f t="shared" si="5"/>
        <v>315</v>
      </c>
      <c r="AA25" s="25">
        <f t="shared" si="6"/>
        <v>348</v>
      </c>
      <c r="AB25" s="25">
        <f>IF(OR('Men''s Epée'!$A$3=1,R25&gt;0),ABS(R25),0)</f>
        <v>0</v>
      </c>
      <c r="AC25" s="25">
        <f>IF(OR('Men''s Epée'!$A$3=1,S25&gt;0),ABS(S25),0)</f>
        <v>0</v>
      </c>
      <c r="AD25" s="25">
        <f>IF(OR('Men''s Epée'!$A$3=1,T25&gt;0),ABS(T25),0)</f>
        <v>0</v>
      </c>
      <c r="AE25" s="25">
        <f>IF(OR('Men''s Epée'!$A$3=1,U25&gt;0),ABS(U25),0)</f>
        <v>0</v>
      </c>
      <c r="AG25" s="12">
        <f>IF('Men''s Epée'!$W$3=TRUE,I25,0)</f>
        <v>390</v>
      </c>
      <c r="AH25" s="12">
        <f>IF('Men''s Epée'!$X$3=TRUE,K25,0)</f>
        <v>295</v>
      </c>
      <c r="AI25" s="12">
        <f>IF('Men''s Epée'!$Y$3=TRUE,M25,0)</f>
        <v>310</v>
      </c>
      <c r="AJ25" s="12">
        <f>IF('Men''s Epée'!$Z$3=TRUE,O25,0)</f>
        <v>315</v>
      </c>
      <c r="AK25" s="12">
        <f>IF('Men''s Epée'!$AA$3=TRUE,Q25,0)</f>
        <v>348</v>
      </c>
      <c r="AL25" s="26">
        <f t="shared" si="7"/>
        <v>0</v>
      </c>
      <c r="AM25" s="26">
        <f t="shared" si="7"/>
        <v>0</v>
      </c>
      <c r="AN25" s="26">
        <f t="shared" si="7"/>
        <v>0</v>
      </c>
      <c r="AO25" s="26">
        <f t="shared" si="7"/>
        <v>0</v>
      </c>
      <c r="AP25" s="12">
        <f t="shared" si="8"/>
        <v>1053</v>
      </c>
    </row>
    <row r="26" spans="1:42" ht="13.5">
      <c r="A26" s="16" t="str">
        <f t="shared" si="0"/>
        <v>23</v>
      </c>
      <c r="B26" s="16" t="str">
        <f t="shared" si="1"/>
        <v>#</v>
      </c>
      <c r="C26" s="17" t="s">
        <v>242</v>
      </c>
      <c r="D26" s="18">
        <v>85</v>
      </c>
      <c r="E26" s="19">
        <f>ROUND(F26+IF('Men''s Epée'!$A$3=1,G26,0)+LARGE($W26:$AE26,1)+LARGE($W26:$AE26,2)+LARGE($W26:$AE26,3),0)</f>
        <v>1015</v>
      </c>
      <c r="F26" s="20"/>
      <c r="G26" s="21"/>
      <c r="H26" s="21">
        <v>30</v>
      </c>
      <c r="I26" s="22">
        <f>IF(OR('Men''s Epée'!$A$3=1,'Men''s Epée'!$W$3=TRUE),IF(OR(H26&gt;=49,ISNUMBER(H26)=FALSE),0,VLOOKUP(H26,PointTable,I$3,TRUE)),0)</f>
        <v>290</v>
      </c>
      <c r="J26" s="21" t="s">
        <v>11</v>
      </c>
      <c r="K26" s="22">
        <f>IF(OR('Men''s Epée'!$A$3=1,'Men''s Epée'!$X$3=TRUE),IF(OR(J26&gt;=49,ISNUMBER(J26)=FALSE),0,VLOOKUP(J26,PointTable,K$3,TRUE)),0)</f>
        <v>0</v>
      </c>
      <c r="L26" s="21">
        <v>20</v>
      </c>
      <c r="M26" s="22">
        <f>IF(OR('Men''s Epée'!$A$3=1,'Men''s Epée'!$Y$3=TRUE),IF(OR(L26&gt;=49,ISNUMBER(L26)=FALSE),0,VLOOKUP(L26,PointTable,M$3,TRUE)),0)</f>
        <v>400</v>
      </c>
      <c r="N26" s="21">
        <v>22</v>
      </c>
      <c r="O26" s="22">
        <f>IF(OR('Men''s Epée'!$A$3=1,'Men''s Epée'!$Z$3=TRUE),IF(OR(N26&gt;=49,ISNUMBER(N26)=FALSE),0,VLOOKUP(N26,PointTable,O$3,TRUE)),0)</f>
        <v>325</v>
      </c>
      <c r="P26" s="21" t="s">
        <v>11</v>
      </c>
      <c r="Q26" s="22">
        <f>IF(OR('Men''s Epée'!$A$3=1,'Men''s Epée'!$AA$3=TRUE),IF(OR(P26&gt;=49,ISNUMBER(P26)=FALSE),0,VLOOKUP(P26,PointTable,Q$3,TRUE)),0)</f>
        <v>0</v>
      </c>
      <c r="R26" s="23"/>
      <c r="S26" s="23"/>
      <c r="T26" s="23"/>
      <c r="U26" s="24"/>
      <c r="W26" s="25">
        <f t="shared" si="2"/>
        <v>290</v>
      </c>
      <c r="X26" s="25">
        <f t="shared" si="3"/>
        <v>0</v>
      </c>
      <c r="Y26" s="25">
        <f t="shared" si="4"/>
        <v>400</v>
      </c>
      <c r="Z26" s="25">
        <f t="shared" si="5"/>
        <v>325</v>
      </c>
      <c r="AA26" s="25">
        <f t="shared" si="6"/>
        <v>0</v>
      </c>
      <c r="AB26" s="25">
        <f>IF(OR('Men''s Epée'!$A$3=1,R26&gt;0),ABS(R26),0)</f>
        <v>0</v>
      </c>
      <c r="AC26" s="25">
        <f>IF(OR('Men''s Epée'!$A$3=1,S26&gt;0),ABS(S26),0)</f>
        <v>0</v>
      </c>
      <c r="AD26" s="25">
        <f>IF(OR('Men''s Epée'!$A$3=1,T26&gt;0),ABS(T26),0)</f>
        <v>0</v>
      </c>
      <c r="AE26" s="25">
        <f>IF(OR('Men''s Epée'!$A$3=1,U26&gt;0),ABS(U26),0)</f>
        <v>0</v>
      </c>
      <c r="AG26" s="12">
        <f>IF('Men''s Epée'!$W$3=TRUE,I26,0)</f>
        <v>290</v>
      </c>
      <c r="AH26" s="12">
        <f>IF('Men''s Epée'!$X$3=TRUE,K26,0)</f>
        <v>0</v>
      </c>
      <c r="AI26" s="12">
        <f>IF('Men''s Epée'!$Y$3=TRUE,M26,0)</f>
        <v>400</v>
      </c>
      <c r="AJ26" s="12">
        <f>IF('Men''s Epée'!$Z$3=TRUE,O26,0)</f>
        <v>325</v>
      </c>
      <c r="AK26" s="12">
        <f>IF('Men''s Epée'!$AA$3=TRUE,Q26,0)</f>
        <v>0</v>
      </c>
      <c r="AL26" s="26">
        <f t="shared" si="7"/>
        <v>0</v>
      </c>
      <c r="AM26" s="26">
        <f t="shared" si="7"/>
        <v>0</v>
      </c>
      <c r="AN26" s="26">
        <f t="shared" si="7"/>
        <v>0</v>
      </c>
      <c r="AO26" s="26">
        <f t="shared" si="7"/>
        <v>0</v>
      </c>
      <c r="AP26" s="12">
        <f t="shared" si="8"/>
        <v>1015</v>
      </c>
    </row>
    <row r="27" spans="1:42" ht="13.5">
      <c r="A27" s="16" t="str">
        <f t="shared" si="0"/>
        <v>24</v>
      </c>
      <c r="B27" s="16" t="str">
        <f t="shared" si="1"/>
        <v>#</v>
      </c>
      <c r="C27" s="17" t="s">
        <v>235</v>
      </c>
      <c r="D27" s="18">
        <v>82</v>
      </c>
      <c r="E27" s="19">
        <f>ROUND(F27+IF('Men''s Epée'!$A$3=1,G27,0)+LARGE($W27:$AE27,1)+LARGE($W27:$AE27,2)+LARGE($W27:$AE27,3),0)</f>
        <v>1004</v>
      </c>
      <c r="F27" s="20"/>
      <c r="G27" s="21"/>
      <c r="H27" s="21">
        <v>38</v>
      </c>
      <c r="I27" s="22">
        <f>IF(OR('Men''s Epée'!$A$3=1,'Men''s Epée'!$W$3=TRUE),IF(OR(H27&gt;=49,ISNUMBER(H27)=FALSE),0,VLOOKUP(H27,PointTable,I$3,TRUE)),0)</f>
        <v>250</v>
      </c>
      <c r="J27" s="21">
        <v>22</v>
      </c>
      <c r="K27" s="22">
        <f>IF(OR('Men''s Epée'!$A$3=1,'Men''s Epée'!$X$3=TRUE),IF(OR(J27&gt;=49,ISNUMBER(J27)=FALSE),0,VLOOKUP(J27,PointTable,K$3,TRUE)),0)</f>
        <v>390</v>
      </c>
      <c r="L27" s="21">
        <v>34</v>
      </c>
      <c r="M27" s="22">
        <f>IF(OR('Men''s Epée'!$A$3=1,'Men''s Epée'!$Y$3=TRUE),IF(OR(L27&gt;=49,ISNUMBER(L27)=FALSE),0,VLOOKUP(L27,PointTable,M$3,TRUE)),0)</f>
        <v>270</v>
      </c>
      <c r="N27" s="21" t="s">
        <v>11</v>
      </c>
      <c r="O27" s="22">
        <f>IF(OR('Men''s Epée'!$A$3=1,'Men''s Epée'!$Z$3=TRUE),IF(OR(N27&gt;=49,ISNUMBER(N27)=FALSE),0,VLOOKUP(N27,PointTable,O$3,TRUE)),0)</f>
        <v>0</v>
      </c>
      <c r="P27" s="21">
        <v>20</v>
      </c>
      <c r="Q27" s="22">
        <f>IF(OR('Men''s Epée'!$A$3=1,'Men''s Epée'!$AA$3=TRUE),IF(OR(P27&gt;=49,ISNUMBER(P27)=FALSE),0,VLOOKUP(P27,PointTable,Q$3,TRUE)),0)</f>
        <v>344</v>
      </c>
      <c r="R27" s="23"/>
      <c r="S27" s="23"/>
      <c r="T27" s="23"/>
      <c r="U27" s="24"/>
      <c r="W27" s="25">
        <f t="shared" si="2"/>
        <v>250</v>
      </c>
      <c r="X27" s="25">
        <f t="shared" si="3"/>
        <v>390</v>
      </c>
      <c r="Y27" s="25">
        <f t="shared" si="4"/>
        <v>270</v>
      </c>
      <c r="Z27" s="25">
        <f t="shared" si="5"/>
        <v>0</v>
      </c>
      <c r="AA27" s="25">
        <f t="shared" si="6"/>
        <v>344</v>
      </c>
      <c r="AB27" s="25">
        <f>IF(OR('Men''s Epée'!$A$3=1,R27&gt;0),ABS(R27),0)</f>
        <v>0</v>
      </c>
      <c r="AC27" s="25">
        <f>IF(OR('Men''s Epée'!$A$3=1,S27&gt;0),ABS(S27),0)</f>
        <v>0</v>
      </c>
      <c r="AD27" s="25">
        <f>IF(OR('Men''s Epée'!$A$3=1,T27&gt;0),ABS(T27),0)</f>
        <v>0</v>
      </c>
      <c r="AE27" s="25">
        <f>IF(OR('Men''s Epée'!$A$3=1,U27&gt;0),ABS(U27),0)</f>
        <v>0</v>
      </c>
      <c r="AG27" s="12">
        <f>IF('Men''s Epée'!$W$3=TRUE,I27,0)</f>
        <v>250</v>
      </c>
      <c r="AH27" s="12">
        <f>IF('Men''s Epée'!$X$3=TRUE,K27,0)</f>
        <v>390</v>
      </c>
      <c r="AI27" s="12">
        <f>IF('Men''s Epée'!$Y$3=TRUE,M27,0)</f>
        <v>270</v>
      </c>
      <c r="AJ27" s="12">
        <f>IF('Men''s Epée'!$Z$3=TRUE,O27,0)</f>
        <v>0</v>
      </c>
      <c r="AK27" s="12">
        <f>IF('Men''s Epée'!$AA$3=TRUE,Q27,0)</f>
        <v>344</v>
      </c>
      <c r="AL27" s="26">
        <f t="shared" si="7"/>
        <v>0</v>
      </c>
      <c r="AM27" s="26">
        <f t="shared" si="7"/>
        <v>0</v>
      </c>
      <c r="AN27" s="26">
        <f t="shared" si="7"/>
        <v>0</v>
      </c>
      <c r="AO27" s="26">
        <f t="shared" si="7"/>
        <v>0</v>
      </c>
      <c r="AP27" s="12">
        <f t="shared" si="8"/>
        <v>1004</v>
      </c>
    </row>
    <row r="28" spans="1:42" ht="13.5">
      <c r="A28" s="16" t="str">
        <f t="shared" si="0"/>
        <v>25</v>
      </c>
      <c r="B28" s="16" t="str">
        <f t="shared" si="1"/>
        <v>^</v>
      </c>
      <c r="C28" s="17" t="s">
        <v>198</v>
      </c>
      <c r="D28" s="18">
        <v>71</v>
      </c>
      <c r="E28" s="19">
        <f>ROUND(F28+IF('Men''s Epée'!$A$3=1,G28,0)+LARGE($W28:$AE28,1)+LARGE($W28:$AE28,2)+LARGE($W28:$AE28,3),0)</f>
        <v>975</v>
      </c>
      <c r="F28" s="20"/>
      <c r="G28" s="21"/>
      <c r="H28" s="21">
        <v>43</v>
      </c>
      <c r="I28" s="22">
        <f>IF(OR('Men''s Epée'!$A$3=1,'Men''s Epée'!$W$3=TRUE),IF(OR(H28&gt;=49,ISNUMBER(H28)=FALSE),0,VLOOKUP(H28,PointTable,I$3,TRUE)),0)</f>
        <v>225</v>
      </c>
      <c r="J28" s="21">
        <v>21</v>
      </c>
      <c r="K28" s="22">
        <f>IF(OR('Men''s Epée'!$A$3=1,'Men''s Epée'!$X$3=TRUE),IF(OR(J28&gt;=49,ISNUMBER(J28)=FALSE),0,VLOOKUP(J28,PointTable,K$3,TRUE)),0)</f>
        <v>395</v>
      </c>
      <c r="L28" s="21">
        <v>30</v>
      </c>
      <c r="M28" s="22">
        <f>IF(OR('Men''s Epée'!$A$3=1,'Men''s Epée'!$Y$3=TRUE),IF(OR(L28&gt;=49,ISNUMBER(L28)=FALSE),0,VLOOKUP(L28,PointTable,M$3,TRUE)),0)</f>
        <v>290</v>
      </c>
      <c r="N28" s="21">
        <v>29</v>
      </c>
      <c r="O28" s="22">
        <f>IF(OR('Men''s Epée'!$A$3=1,'Men''s Epée'!$Z$3=TRUE),IF(OR(N28&gt;=49,ISNUMBER(N28)=FALSE),0,VLOOKUP(N28,PointTable,O$3,TRUE)),0)</f>
        <v>290</v>
      </c>
      <c r="P28" s="21" t="s">
        <v>11</v>
      </c>
      <c r="Q28" s="22">
        <f>IF(OR('Men''s Epée'!$A$3=1,'Men''s Epée'!$AA$3=TRUE),IF(OR(P28&gt;=49,ISNUMBER(P28)=FALSE),0,VLOOKUP(P28,PointTable,Q$3,TRUE)),0)</f>
        <v>0</v>
      </c>
      <c r="R28" s="23"/>
      <c r="S28" s="23"/>
      <c r="T28" s="23"/>
      <c r="U28" s="24"/>
      <c r="W28" s="25">
        <f t="shared" si="2"/>
        <v>225</v>
      </c>
      <c r="X28" s="25">
        <f t="shared" si="3"/>
        <v>395</v>
      </c>
      <c r="Y28" s="25">
        <f t="shared" si="4"/>
        <v>290</v>
      </c>
      <c r="Z28" s="25">
        <f t="shared" si="5"/>
        <v>290</v>
      </c>
      <c r="AA28" s="25">
        <f t="shared" si="6"/>
        <v>0</v>
      </c>
      <c r="AB28" s="25">
        <f>IF(OR('Men''s Epée'!$A$3=1,R28&gt;0),ABS(R28),0)</f>
        <v>0</v>
      </c>
      <c r="AC28" s="25">
        <f>IF(OR('Men''s Epée'!$A$3=1,S28&gt;0),ABS(S28),0)</f>
        <v>0</v>
      </c>
      <c r="AD28" s="25">
        <f>IF(OR('Men''s Epée'!$A$3=1,T28&gt;0),ABS(T28),0)</f>
        <v>0</v>
      </c>
      <c r="AE28" s="25">
        <f>IF(OR('Men''s Epée'!$A$3=1,U28&gt;0),ABS(U28),0)</f>
        <v>0</v>
      </c>
      <c r="AG28" s="12">
        <f>IF('Men''s Epée'!$W$3=TRUE,I28,0)</f>
        <v>225</v>
      </c>
      <c r="AH28" s="12">
        <f>IF('Men''s Epée'!$X$3=TRUE,K28,0)</f>
        <v>395</v>
      </c>
      <c r="AI28" s="12">
        <f>IF('Men''s Epée'!$Y$3=TRUE,M28,0)</f>
        <v>290</v>
      </c>
      <c r="AJ28" s="12">
        <f>IF('Men''s Epée'!$Z$3=TRUE,O28,0)</f>
        <v>290</v>
      </c>
      <c r="AK28" s="12">
        <f>IF('Men''s Epée'!$AA$3=TRUE,Q28,0)</f>
        <v>0</v>
      </c>
      <c r="AL28" s="26">
        <f t="shared" si="7"/>
        <v>0</v>
      </c>
      <c r="AM28" s="26">
        <f t="shared" si="7"/>
        <v>0</v>
      </c>
      <c r="AN28" s="26">
        <f t="shared" si="7"/>
        <v>0</v>
      </c>
      <c r="AO28" s="26">
        <f t="shared" si="7"/>
        <v>0</v>
      </c>
      <c r="AP28" s="12">
        <f t="shared" si="8"/>
        <v>975</v>
      </c>
    </row>
    <row r="29" spans="1:42" ht="13.5">
      <c r="A29" s="16" t="str">
        <f t="shared" si="0"/>
        <v>26</v>
      </c>
      <c r="B29" s="16" t="str">
        <f t="shared" si="1"/>
        <v># ^</v>
      </c>
      <c r="C29" s="17" t="s">
        <v>241</v>
      </c>
      <c r="D29" s="18">
        <v>81</v>
      </c>
      <c r="E29" s="19">
        <f>ROUND(F29+IF('Men''s Epée'!$A$3=1,G29,0)+LARGE($W29:$AE29,1)+LARGE($W29:$AE29,2)+LARGE($W29:$AE29,3),0)</f>
        <v>939</v>
      </c>
      <c r="F29" s="20"/>
      <c r="G29" s="21"/>
      <c r="H29" s="21">
        <v>27</v>
      </c>
      <c r="I29" s="22">
        <f>IF(OR('Men''s Epée'!$A$3=1,'Men''s Epée'!$W$3=TRUE),IF(OR(H29&gt;=49,ISNUMBER(H29)=FALSE),0,VLOOKUP(H29,PointTable,I$3,TRUE)),0)</f>
        <v>305</v>
      </c>
      <c r="J29" s="21">
        <v>36</v>
      </c>
      <c r="K29" s="22">
        <f>IF(OR('Men''s Epée'!$A$3=1,'Men''s Epée'!$X$3=TRUE),IF(OR(J29&gt;=49,ISNUMBER(J29)=FALSE),0,VLOOKUP(J29,PointTable,K$3,TRUE)),0)</f>
        <v>260</v>
      </c>
      <c r="L29" s="21">
        <v>28.5</v>
      </c>
      <c r="M29" s="22">
        <f>IF(OR('Men''s Epée'!$A$3=1,'Men''s Epée'!$Y$3=TRUE),IF(OR(L29&gt;=49,ISNUMBER(L29)=FALSE),0,VLOOKUP(L29,PointTable,M$3,TRUE)),0)</f>
        <v>297.5</v>
      </c>
      <c r="N29" s="21" t="s">
        <v>11</v>
      </c>
      <c r="O29" s="22">
        <f>IF(OR('Men''s Epée'!$A$3=1,'Men''s Epée'!$Z$3=TRUE),IF(OR(N29&gt;=49,ISNUMBER(N29)=FALSE),0,VLOOKUP(N29,PointTable,O$3,TRUE)),0)</f>
        <v>0</v>
      </c>
      <c r="P29" s="21">
        <v>24</v>
      </c>
      <c r="Q29" s="22">
        <f>IF(OR('Men''s Epée'!$A$3=1,'Men''s Epée'!$AA$3=TRUE),IF(OR(P29&gt;=49,ISNUMBER(P29)=FALSE),0,VLOOKUP(P29,PointTable,Q$3,TRUE)),0)</f>
        <v>336</v>
      </c>
      <c r="R29" s="23"/>
      <c r="S29" s="23"/>
      <c r="T29" s="23"/>
      <c r="U29" s="24"/>
      <c r="W29" s="25">
        <f t="shared" si="2"/>
        <v>305</v>
      </c>
      <c r="X29" s="25">
        <f t="shared" si="3"/>
        <v>260</v>
      </c>
      <c r="Y29" s="25">
        <f t="shared" si="4"/>
        <v>297.5</v>
      </c>
      <c r="Z29" s="25">
        <f t="shared" si="5"/>
        <v>0</v>
      </c>
      <c r="AA29" s="25">
        <f t="shared" si="6"/>
        <v>336</v>
      </c>
      <c r="AB29" s="25">
        <f>IF(OR('Men''s Epée'!$A$3=1,R29&gt;0),ABS(R29),0)</f>
        <v>0</v>
      </c>
      <c r="AC29" s="25">
        <f>IF(OR('Men''s Epée'!$A$3=1,S29&gt;0),ABS(S29),0)</f>
        <v>0</v>
      </c>
      <c r="AD29" s="25">
        <f>IF(OR('Men''s Epée'!$A$3=1,T29&gt;0),ABS(T29),0)</f>
        <v>0</v>
      </c>
      <c r="AE29" s="25">
        <f>IF(OR('Men''s Epée'!$A$3=1,U29&gt;0),ABS(U29),0)</f>
        <v>0</v>
      </c>
      <c r="AG29" s="12">
        <f>IF('Men''s Epée'!$W$3=TRUE,I29,0)</f>
        <v>305</v>
      </c>
      <c r="AH29" s="12">
        <f>IF('Men''s Epée'!$X$3=TRUE,K29,0)</f>
        <v>260</v>
      </c>
      <c r="AI29" s="12">
        <f>IF('Men''s Epée'!$Y$3=TRUE,M29,0)</f>
        <v>297.5</v>
      </c>
      <c r="AJ29" s="12">
        <f>IF('Men''s Epée'!$Z$3=TRUE,O29,0)</f>
        <v>0</v>
      </c>
      <c r="AK29" s="12">
        <f>IF('Men''s Epée'!$AA$3=TRUE,Q29,0)</f>
        <v>336</v>
      </c>
      <c r="AL29" s="26">
        <f t="shared" si="7"/>
        <v>0</v>
      </c>
      <c r="AM29" s="26">
        <f t="shared" si="7"/>
        <v>0</v>
      </c>
      <c r="AN29" s="26">
        <f t="shared" si="7"/>
        <v>0</v>
      </c>
      <c r="AO29" s="26">
        <f t="shared" si="7"/>
        <v>0</v>
      </c>
      <c r="AP29" s="12">
        <f t="shared" si="8"/>
        <v>938.5</v>
      </c>
    </row>
    <row r="30" spans="1:42" ht="13.5">
      <c r="A30" s="16" t="str">
        <f t="shared" si="0"/>
        <v>27</v>
      </c>
      <c r="B30" s="16" t="str">
        <f t="shared" si="1"/>
        <v># ^</v>
      </c>
      <c r="C30" s="17" t="s">
        <v>225</v>
      </c>
      <c r="D30" s="18">
        <v>81</v>
      </c>
      <c r="E30" s="19">
        <f>ROUND(F30+IF('Men''s Epée'!$A$3=1,G30,0)+LARGE($W30:$AE30,1)+LARGE($W30:$AE30,2)+LARGE($W30:$AE30,3),0)</f>
        <v>855</v>
      </c>
      <c r="F30" s="20"/>
      <c r="G30" s="21"/>
      <c r="H30" s="21">
        <v>25</v>
      </c>
      <c r="I30" s="22">
        <f>IF(OR('Men''s Epée'!$A$3=1,'Men''s Epée'!$W$3=TRUE),IF(OR(H30&gt;=49,ISNUMBER(H30)=FALSE),0,VLOOKUP(H30,PointTable,I$3,TRUE)),0)</f>
        <v>315</v>
      </c>
      <c r="J30" s="21">
        <v>32</v>
      </c>
      <c r="K30" s="22">
        <f>IF(OR('Men''s Epée'!$A$3=1,'Men''s Epée'!$X$3=TRUE),IF(OR(J30&gt;=49,ISNUMBER(J30)=FALSE),0,VLOOKUP(J30,PointTable,K$3,TRUE)),0)</f>
        <v>280</v>
      </c>
      <c r="L30" s="21">
        <v>35.33</v>
      </c>
      <c r="M30" s="22">
        <f>IF(OR('Men''s Epée'!$A$3=1,'Men''s Epée'!$Y$3=TRUE),IF(OR(L30&gt;=49,ISNUMBER(L30)=FALSE),0,VLOOKUP(L30,PointTable,M$3,TRUE)),0)</f>
        <v>260</v>
      </c>
      <c r="N30" s="21" t="s">
        <v>11</v>
      </c>
      <c r="O30" s="22">
        <f>IF(OR('Men''s Epée'!$A$3=1,'Men''s Epée'!$Z$3=TRUE),IF(OR(N30&gt;=49,ISNUMBER(N30)=FALSE),0,VLOOKUP(N30,PointTable,O$3,TRUE)),0)</f>
        <v>0</v>
      </c>
      <c r="P30" s="21" t="s">
        <v>11</v>
      </c>
      <c r="Q30" s="22">
        <f>IF(OR('Men''s Epée'!$A$3=1,'Men''s Epée'!$AA$3=TRUE),IF(OR(P30&gt;=49,ISNUMBER(P30)=FALSE),0,VLOOKUP(P30,PointTable,Q$3,TRUE)),0)</f>
        <v>0</v>
      </c>
      <c r="R30" s="23"/>
      <c r="S30" s="23"/>
      <c r="T30" s="23"/>
      <c r="U30" s="24"/>
      <c r="W30" s="25">
        <f t="shared" si="2"/>
        <v>315</v>
      </c>
      <c r="X30" s="25">
        <f t="shared" si="3"/>
        <v>280</v>
      </c>
      <c r="Y30" s="25">
        <f t="shared" si="4"/>
        <v>260</v>
      </c>
      <c r="Z30" s="25">
        <f t="shared" si="5"/>
        <v>0</v>
      </c>
      <c r="AA30" s="25">
        <f t="shared" si="6"/>
        <v>0</v>
      </c>
      <c r="AB30" s="25">
        <f>IF(OR('Men''s Epée'!$A$3=1,R30&gt;0),ABS(R30),0)</f>
        <v>0</v>
      </c>
      <c r="AC30" s="25">
        <f>IF(OR('Men''s Epée'!$A$3=1,S30&gt;0),ABS(S30),0)</f>
        <v>0</v>
      </c>
      <c r="AD30" s="25">
        <f>IF(OR('Men''s Epée'!$A$3=1,T30&gt;0),ABS(T30),0)</f>
        <v>0</v>
      </c>
      <c r="AE30" s="25">
        <f>IF(OR('Men''s Epée'!$A$3=1,U30&gt;0),ABS(U30),0)</f>
        <v>0</v>
      </c>
      <c r="AG30" s="12">
        <f>IF('Men''s Epée'!$W$3=TRUE,I30,0)</f>
        <v>315</v>
      </c>
      <c r="AH30" s="12">
        <f>IF('Men''s Epée'!$X$3=TRUE,K30,0)</f>
        <v>280</v>
      </c>
      <c r="AI30" s="12">
        <f>IF('Men''s Epée'!$Y$3=TRUE,M30,0)</f>
        <v>260</v>
      </c>
      <c r="AJ30" s="12">
        <f>IF('Men''s Epée'!$Z$3=TRUE,O30,0)</f>
        <v>0</v>
      </c>
      <c r="AK30" s="12">
        <f>IF('Men''s Epée'!$AA$3=TRUE,Q30,0)</f>
        <v>0</v>
      </c>
      <c r="AL30" s="26">
        <f t="shared" si="7"/>
        <v>0</v>
      </c>
      <c r="AM30" s="26">
        <f t="shared" si="7"/>
        <v>0</v>
      </c>
      <c r="AN30" s="26">
        <f t="shared" si="7"/>
        <v>0</v>
      </c>
      <c r="AO30" s="26">
        <f t="shared" si="7"/>
        <v>0</v>
      </c>
      <c r="AP30" s="12">
        <f t="shared" si="8"/>
        <v>855</v>
      </c>
    </row>
    <row r="31" spans="1:42" ht="13.5">
      <c r="A31" s="16" t="str">
        <f t="shared" si="0"/>
        <v>28</v>
      </c>
      <c r="B31" s="16" t="str">
        <f t="shared" si="1"/>
        <v># ^</v>
      </c>
      <c r="C31" s="17" t="s">
        <v>244</v>
      </c>
      <c r="D31" s="18">
        <v>81</v>
      </c>
      <c r="E31" s="19">
        <f>ROUND(F31+IF('Men''s Epée'!$A$3=1,G31,0)+LARGE($W31:$AE31,1)+LARGE($W31:$AE31,2)+LARGE($W31:$AE31,3),0)</f>
        <v>842</v>
      </c>
      <c r="F31" s="20"/>
      <c r="G31" s="21"/>
      <c r="H31" s="21">
        <v>34</v>
      </c>
      <c r="I31" s="22">
        <f>IF(OR('Men''s Epée'!$A$3=1,'Men''s Epée'!$W$3=TRUE),IF(OR(H31&gt;=49,ISNUMBER(H31)=FALSE),0,VLOOKUP(H31,PointTable,I$3,TRUE)),0)</f>
        <v>270</v>
      </c>
      <c r="J31" s="21" t="s">
        <v>11</v>
      </c>
      <c r="K31" s="22">
        <f>IF(OR('Men''s Epée'!$A$3=1,'Men''s Epée'!$X$3=TRUE),IF(OR(J31&gt;=49,ISNUMBER(J31)=FALSE),0,VLOOKUP(J31,PointTable,K$3,TRUE)),0)</f>
        <v>0</v>
      </c>
      <c r="L31" s="21">
        <v>42</v>
      </c>
      <c r="M31" s="22">
        <f>IF(OR('Men''s Epée'!$A$3=1,'Men''s Epée'!$Y$3=TRUE),IF(OR(L31&gt;=49,ISNUMBER(L31)=FALSE),0,VLOOKUP(L31,PointTable,M$3,TRUE)),0)</f>
        <v>230</v>
      </c>
      <c r="N31" s="21" t="s">
        <v>11</v>
      </c>
      <c r="O31" s="22">
        <f>IF(OR('Men''s Epée'!$A$3=1,'Men''s Epée'!$Z$3=TRUE),IF(OR(N31&gt;=49,ISNUMBER(N31)=FALSE),0,VLOOKUP(N31,PointTable,O$3,TRUE)),0)</f>
        <v>0</v>
      </c>
      <c r="P31" s="21">
        <v>21</v>
      </c>
      <c r="Q31" s="22">
        <f>IF(OR('Men''s Epée'!$A$3=1,'Men''s Epée'!$AA$3=TRUE),IF(OR(P31&gt;=49,ISNUMBER(P31)=FALSE),0,VLOOKUP(P31,PointTable,Q$3,TRUE)),0)</f>
        <v>342</v>
      </c>
      <c r="R31" s="23"/>
      <c r="S31" s="23"/>
      <c r="T31" s="23"/>
      <c r="U31" s="24"/>
      <c r="W31" s="25">
        <f t="shared" si="2"/>
        <v>270</v>
      </c>
      <c r="X31" s="25">
        <f t="shared" si="3"/>
        <v>0</v>
      </c>
      <c r="Y31" s="25">
        <f t="shared" si="4"/>
        <v>230</v>
      </c>
      <c r="Z31" s="25">
        <f t="shared" si="5"/>
        <v>0</v>
      </c>
      <c r="AA31" s="25">
        <f t="shared" si="6"/>
        <v>342</v>
      </c>
      <c r="AB31" s="25">
        <f>IF(OR('Men''s Epée'!$A$3=1,R31&gt;0),ABS(R31),0)</f>
        <v>0</v>
      </c>
      <c r="AC31" s="25">
        <f>IF(OR('Men''s Epée'!$A$3=1,S31&gt;0),ABS(S31),0)</f>
        <v>0</v>
      </c>
      <c r="AD31" s="25">
        <f>IF(OR('Men''s Epée'!$A$3=1,T31&gt;0),ABS(T31),0)</f>
        <v>0</v>
      </c>
      <c r="AE31" s="25">
        <f>IF(OR('Men''s Epée'!$A$3=1,U31&gt;0),ABS(U31),0)</f>
        <v>0</v>
      </c>
      <c r="AG31" s="12">
        <f>IF('Men''s Epée'!$W$3=TRUE,I31,0)</f>
        <v>270</v>
      </c>
      <c r="AH31" s="12">
        <f>IF('Men''s Epée'!$X$3=TRUE,K31,0)</f>
        <v>0</v>
      </c>
      <c r="AI31" s="12">
        <f>IF('Men''s Epée'!$Y$3=TRUE,M31,0)</f>
        <v>230</v>
      </c>
      <c r="AJ31" s="12">
        <f>IF('Men''s Epée'!$Z$3=TRUE,O31,0)</f>
        <v>0</v>
      </c>
      <c r="AK31" s="12">
        <f>IF('Men''s Epée'!$AA$3=TRUE,Q31,0)</f>
        <v>342</v>
      </c>
      <c r="AL31" s="26">
        <f t="shared" si="7"/>
        <v>0</v>
      </c>
      <c r="AM31" s="26">
        <f t="shared" si="7"/>
        <v>0</v>
      </c>
      <c r="AN31" s="26">
        <f t="shared" si="7"/>
        <v>0</v>
      </c>
      <c r="AO31" s="26">
        <f t="shared" si="7"/>
        <v>0</v>
      </c>
      <c r="AP31" s="12">
        <f t="shared" si="8"/>
        <v>842</v>
      </c>
    </row>
    <row r="32" spans="1:42" ht="13.5">
      <c r="A32" s="16" t="str">
        <f t="shared" si="0"/>
        <v>29</v>
      </c>
      <c r="B32" s="16" t="str">
        <f t="shared" si="1"/>
        <v>^</v>
      </c>
      <c r="C32" s="17" t="s">
        <v>234</v>
      </c>
      <c r="D32" s="18">
        <v>78</v>
      </c>
      <c r="E32" s="19">
        <f>ROUND(F32+IF('Men''s Epée'!$A$3=1,G32,0)+LARGE($W32:$AE32,1)+LARGE($W32:$AE32,2)+LARGE($W32:$AE32,3),0)</f>
        <v>810</v>
      </c>
      <c r="F32" s="20"/>
      <c r="G32" s="21"/>
      <c r="H32" s="21" t="s">
        <v>11</v>
      </c>
      <c r="I32" s="22">
        <f>IF(OR('Men''s Epée'!$A$3=1,'Men''s Epée'!$W$3=TRUE),IF(OR(H32&gt;=49,ISNUMBER(H32)=FALSE),0,VLOOKUP(H32,PointTable,I$3,TRUE)),0)</f>
        <v>0</v>
      </c>
      <c r="J32" s="21">
        <v>19</v>
      </c>
      <c r="K32" s="22">
        <f>IF(OR('Men''s Epée'!$A$3=1,'Men''s Epée'!$X$3=TRUE),IF(OR(J32&gt;=49,ISNUMBER(J32)=FALSE),0,VLOOKUP(J32,PointTable,K$3,TRUE)),0)</f>
        <v>405</v>
      </c>
      <c r="L32" s="21">
        <v>19</v>
      </c>
      <c r="M32" s="22">
        <f>IF(OR('Men''s Epée'!$A$3=1,'Men''s Epée'!$Y$3=TRUE),IF(OR(L32&gt;=49,ISNUMBER(L32)=FALSE),0,VLOOKUP(L32,PointTable,M$3,TRUE)),0)</f>
        <v>405</v>
      </c>
      <c r="N32" s="21" t="s">
        <v>11</v>
      </c>
      <c r="O32" s="22">
        <f>IF(OR('Men''s Epée'!$A$3=1,'Men''s Epée'!$Z$3=TRUE),IF(OR(N32&gt;=49,ISNUMBER(N32)=FALSE),0,VLOOKUP(N32,PointTable,O$3,TRUE)),0)</f>
        <v>0</v>
      </c>
      <c r="P32" s="21" t="s">
        <v>11</v>
      </c>
      <c r="Q32" s="22">
        <f>IF(OR('Men''s Epée'!$A$3=1,'Men''s Epée'!$AA$3=TRUE),IF(OR(P32&gt;=49,ISNUMBER(P32)=FALSE),0,VLOOKUP(P32,PointTable,Q$3,TRUE)),0)</f>
        <v>0</v>
      </c>
      <c r="R32" s="23"/>
      <c r="S32" s="23"/>
      <c r="T32" s="23"/>
      <c r="U32" s="24"/>
      <c r="W32" s="25">
        <f t="shared" si="2"/>
        <v>0</v>
      </c>
      <c r="X32" s="25">
        <f t="shared" si="3"/>
        <v>405</v>
      </c>
      <c r="Y32" s="25">
        <f t="shared" si="4"/>
        <v>405</v>
      </c>
      <c r="Z32" s="25">
        <f t="shared" si="5"/>
        <v>0</v>
      </c>
      <c r="AA32" s="25">
        <f t="shared" si="6"/>
        <v>0</v>
      </c>
      <c r="AB32" s="25">
        <f>IF(OR('Men''s Epée'!$A$3=1,R32&gt;0),ABS(R32),0)</f>
        <v>0</v>
      </c>
      <c r="AC32" s="25">
        <f>IF(OR('Men''s Epée'!$A$3=1,S32&gt;0),ABS(S32),0)</f>
        <v>0</v>
      </c>
      <c r="AD32" s="25">
        <f>IF(OR('Men''s Epée'!$A$3=1,T32&gt;0),ABS(T32),0)</f>
        <v>0</v>
      </c>
      <c r="AE32" s="25">
        <f>IF(OR('Men''s Epée'!$A$3=1,U32&gt;0),ABS(U32),0)</f>
        <v>0</v>
      </c>
      <c r="AG32" s="12">
        <f>IF('Men''s Epée'!$W$3=TRUE,I32,0)</f>
        <v>0</v>
      </c>
      <c r="AH32" s="12">
        <f>IF('Men''s Epée'!$X$3=TRUE,K32,0)</f>
        <v>405</v>
      </c>
      <c r="AI32" s="12">
        <f>IF('Men''s Epée'!$Y$3=TRUE,M32,0)</f>
        <v>405</v>
      </c>
      <c r="AJ32" s="12">
        <f>IF('Men''s Epée'!$Z$3=TRUE,O32,0)</f>
        <v>0</v>
      </c>
      <c r="AK32" s="12">
        <f>IF('Men''s Epée'!$AA$3=TRUE,Q32,0)</f>
        <v>0</v>
      </c>
      <c r="AL32" s="26">
        <f t="shared" si="7"/>
        <v>0</v>
      </c>
      <c r="AM32" s="26">
        <f t="shared" si="7"/>
        <v>0</v>
      </c>
      <c r="AN32" s="26">
        <f t="shared" si="7"/>
        <v>0</v>
      </c>
      <c r="AO32" s="26">
        <f t="shared" si="7"/>
        <v>0</v>
      </c>
      <c r="AP32" s="12">
        <f t="shared" si="8"/>
        <v>810</v>
      </c>
    </row>
    <row r="33" spans="1:42" ht="13.5">
      <c r="A33" s="16" t="str">
        <f t="shared" si="0"/>
        <v>30</v>
      </c>
      <c r="B33" s="16">
        <f t="shared" si="1"/>
      </c>
      <c r="C33" s="17" t="s">
        <v>231</v>
      </c>
      <c r="D33" s="18">
        <v>67</v>
      </c>
      <c r="E33" s="19">
        <f>ROUND(F33+IF('Men''s Epée'!$A$3=1,G33,0)+LARGE($W33:$AE33,1)+LARGE($W33:$AE33,2)+LARGE($W33:$AE33,3),0)</f>
        <v>770</v>
      </c>
      <c r="F33" s="20"/>
      <c r="G33" s="21"/>
      <c r="H33" s="21">
        <v>36</v>
      </c>
      <c r="I33" s="22">
        <f>IF(OR('Men''s Epée'!$A$3=1,'Men''s Epée'!$W$3=TRUE),IF(OR(H33&gt;=49,ISNUMBER(H33)=FALSE),0,VLOOKUP(H33,PointTable,I$3,TRUE)),0)</f>
        <v>260</v>
      </c>
      <c r="J33" s="21" t="s">
        <v>11</v>
      </c>
      <c r="K33" s="22">
        <f>IF(OR('Men''s Epée'!$A$3=1,'Men''s Epée'!$X$3=TRUE),IF(OR(J33&gt;=49,ISNUMBER(J33)=FALSE),0,VLOOKUP(J33,PointTable,K$3,TRUE)),0)</f>
        <v>0</v>
      </c>
      <c r="L33" s="21">
        <v>14</v>
      </c>
      <c r="M33" s="22">
        <f>IF(OR('Men''s Epée'!$A$3=1,'Men''s Epée'!$Y$3=TRUE),IF(OR(L33&gt;=49,ISNUMBER(L33)=FALSE),0,VLOOKUP(L33,PointTable,M$3,TRUE)),0)</f>
        <v>510</v>
      </c>
      <c r="N33" s="21" t="s">
        <v>11</v>
      </c>
      <c r="O33" s="22">
        <f>IF(OR('Men''s Epée'!$A$3=1,'Men''s Epée'!$Z$3=TRUE),IF(OR(N33&gt;=49,ISNUMBER(N33)=FALSE),0,VLOOKUP(N33,PointTable,O$3,TRUE)),0)</f>
        <v>0</v>
      </c>
      <c r="P33" s="21" t="s">
        <v>11</v>
      </c>
      <c r="Q33" s="22">
        <f>IF(OR('Men''s Epée'!$A$3=1,'Men''s Epée'!$AA$3=TRUE),IF(OR(P33&gt;=49,ISNUMBER(P33)=FALSE),0,VLOOKUP(P33,PointTable,Q$3,TRUE)),0)</f>
        <v>0</v>
      </c>
      <c r="R33" s="23"/>
      <c r="S33" s="23"/>
      <c r="T33" s="23"/>
      <c r="U33" s="24"/>
      <c r="W33" s="25">
        <f t="shared" si="2"/>
        <v>260</v>
      </c>
      <c r="X33" s="25">
        <f t="shared" si="3"/>
        <v>0</v>
      </c>
      <c r="Y33" s="25">
        <f t="shared" si="4"/>
        <v>510</v>
      </c>
      <c r="Z33" s="25">
        <f t="shared" si="5"/>
        <v>0</v>
      </c>
      <c r="AA33" s="25">
        <f t="shared" si="6"/>
        <v>0</v>
      </c>
      <c r="AB33" s="25">
        <f>IF(OR('Men''s Epée'!$A$3=1,R33&gt;0),ABS(R33),0)</f>
        <v>0</v>
      </c>
      <c r="AC33" s="25">
        <f>IF(OR('Men''s Epée'!$A$3=1,S33&gt;0),ABS(S33),0)</f>
        <v>0</v>
      </c>
      <c r="AD33" s="25">
        <f>IF(OR('Men''s Epée'!$A$3=1,T33&gt;0),ABS(T33),0)</f>
        <v>0</v>
      </c>
      <c r="AE33" s="25">
        <f>IF(OR('Men''s Epée'!$A$3=1,U33&gt;0),ABS(U33),0)</f>
        <v>0</v>
      </c>
      <c r="AG33" s="12">
        <f>IF('Men''s Epée'!$W$3=TRUE,I33,0)</f>
        <v>260</v>
      </c>
      <c r="AH33" s="12">
        <f>IF('Men''s Epée'!$X$3=TRUE,K33,0)</f>
        <v>0</v>
      </c>
      <c r="AI33" s="12">
        <f>IF('Men''s Epée'!$Y$3=TRUE,M33,0)</f>
        <v>510</v>
      </c>
      <c r="AJ33" s="12">
        <f>IF('Men''s Epée'!$Z$3=TRUE,O33,0)</f>
        <v>0</v>
      </c>
      <c r="AK33" s="12">
        <f>IF('Men''s Epée'!$AA$3=TRUE,Q33,0)</f>
        <v>0</v>
      </c>
      <c r="AL33" s="26">
        <f t="shared" si="7"/>
        <v>0</v>
      </c>
      <c r="AM33" s="26">
        <f t="shared" si="7"/>
        <v>0</v>
      </c>
      <c r="AN33" s="26">
        <f t="shared" si="7"/>
        <v>0</v>
      </c>
      <c r="AO33" s="26">
        <f t="shared" si="7"/>
        <v>0</v>
      </c>
      <c r="AP33" s="12">
        <f t="shared" si="8"/>
        <v>770</v>
      </c>
    </row>
    <row r="34" spans="1:42" ht="13.5">
      <c r="A34" s="16" t="str">
        <f t="shared" si="0"/>
        <v>31</v>
      </c>
      <c r="B34" s="16" t="str">
        <f t="shared" si="1"/>
        <v>#</v>
      </c>
      <c r="C34" s="17" t="s">
        <v>247</v>
      </c>
      <c r="D34" s="18">
        <v>85</v>
      </c>
      <c r="E34" s="19">
        <f>ROUND(F34+IF('Men''s Epée'!$A$3=1,G34,0)+LARGE($W34:$AE34,1)+LARGE($W34:$AE34,2)+LARGE($W34:$AE34,3),0)</f>
        <v>625</v>
      </c>
      <c r="F34" s="20"/>
      <c r="G34" s="21"/>
      <c r="H34" s="21">
        <v>40</v>
      </c>
      <c r="I34" s="22">
        <f>IF(OR('Men''s Epée'!$A$3=1,'Men''s Epée'!$W$3=TRUE),IF(OR(H34&gt;=49,ISNUMBER(H34)=FALSE),0,VLOOKUP(H34,PointTable,I$3,TRUE)),0)</f>
        <v>240</v>
      </c>
      <c r="J34" s="21">
        <v>23</v>
      </c>
      <c r="K34" s="22">
        <f>IF(OR('Men''s Epée'!$A$3=1,'Men''s Epée'!$X$3=TRUE),IF(OR(J34&gt;=49,ISNUMBER(J34)=FALSE),0,VLOOKUP(J34,PointTable,K$3,TRUE)),0)</f>
        <v>385</v>
      </c>
      <c r="L34" s="21" t="s">
        <v>11</v>
      </c>
      <c r="M34" s="22">
        <f>IF(OR('Men''s Epée'!$A$3=1,'Men''s Epée'!$Y$3=TRUE),IF(OR(L34&gt;=49,ISNUMBER(L34)=FALSE),0,VLOOKUP(L34,PointTable,M$3,TRUE)),0)</f>
        <v>0</v>
      </c>
      <c r="N34" s="21" t="s">
        <v>11</v>
      </c>
      <c r="O34" s="22">
        <f>IF(OR('Men''s Epée'!$A$3=1,'Men''s Epée'!$Z$3=TRUE),IF(OR(N34&gt;=49,ISNUMBER(N34)=FALSE),0,VLOOKUP(N34,PointTable,O$3,TRUE)),0)</f>
        <v>0</v>
      </c>
      <c r="P34" s="21" t="s">
        <v>11</v>
      </c>
      <c r="Q34" s="22">
        <f>IF(OR('Men''s Epée'!$A$3=1,'Men''s Epée'!$AA$3=TRUE),IF(OR(P34&gt;=49,ISNUMBER(P34)=FALSE),0,VLOOKUP(P34,PointTable,Q$3,TRUE)),0)</f>
        <v>0</v>
      </c>
      <c r="R34" s="23"/>
      <c r="S34" s="23"/>
      <c r="T34" s="23"/>
      <c r="U34" s="24"/>
      <c r="W34" s="25">
        <f t="shared" si="2"/>
        <v>240</v>
      </c>
      <c r="X34" s="25">
        <f t="shared" si="3"/>
        <v>385</v>
      </c>
      <c r="Y34" s="25">
        <f t="shared" si="4"/>
        <v>0</v>
      </c>
      <c r="Z34" s="25">
        <f t="shared" si="5"/>
        <v>0</v>
      </c>
      <c r="AA34" s="25">
        <f t="shared" si="6"/>
        <v>0</v>
      </c>
      <c r="AB34" s="25">
        <f>IF(OR('Men''s Epée'!$A$3=1,R34&gt;0),ABS(R34),0)</f>
        <v>0</v>
      </c>
      <c r="AC34" s="25">
        <f>IF(OR('Men''s Epée'!$A$3=1,S34&gt;0),ABS(S34),0)</f>
        <v>0</v>
      </c>
      <c r="AD34" s="25">
        <f>IF(OR('Men''s Epée'!$A$3=1,T34&gt;0),ABS(T34),0)</f>
        <v>0</v>
      </c>
      <c r="AE34" s="25">
        <f>IF(OR('Men''s Epée'!$A$3=1,U34&gt;0),ABS(U34),0)</f>
        <v>0</v>
      </c>
      <c r="AG34" s="12">
        <f>IF('Men''s Epée'!$W$3=TRUE,I34,0)</f>
        <v>240</v>
      </c>
      <c r="AH34" s="12">
        <f>IF('Men''s Epée'!$X$3=TRUE,K34,0)</f>
        <v>385</v>
      </c>
      <c r="AI34" s="12">
        <f>IF('Men''s Epée'!$Y$3=TRUE,M34,0)</f>
        <v>0</v>
      </c>
      <c r="AJ34" s="12">
        <f>IF('Men''s Epée'!$Z$3=TRUE,O34,0)</f>
        <v>0</v>
      </c>
      <c r="AK34" s="12">
        <f>IF('Men''s Epée'!$AA$3=TRUE,Q34,0)</f>
        <v>0</v>
      </c>
      <c r="AL34" s="26">
        <f t="shared" si="7"/>
        <v>0</v>
      </c>
      <c r="AM34" s="26">
        <f t="shared" si="7"/>
        <v>0</v>
      </c>
      <c r="AN34" s="26">
        <f t="shared" si="7"/>
        <v>0</v>
      </c>
      <c r="AO34" s="26">
        <f t="shared" si="7"/>
        <v>0</v>
      </c>
      <c r="AP34" s="12">
        <f t="shared" si="8"/>
        <v>625</v>
      </c>
    </row>
    <row r="35" spans="1:42" ht="13.5">
      <c r="A35" s="16" t="str">
        <f t="shared" si="0"/>
        <v>32</v>
      </c>
      <c r="B35" s="16">
        <f t="shared" si="1"/>
      </c>
      <c r="C35" s="17" t="s">
        <v>330</v>
      </c>
      <c r="D35" s="18">
        <v>63</v>
      </c>
      <c r="E35" s="19">
        <f>ROUND(F35+IF('Men''s Epée'!$A$3=1,G35,0)+LARGE($W35:$AE35,1)+LARGE($W35:$AE35,2)+LARGE($W35:$AE35,3),0)</f>
        <v>589</v>
      </c>
      <c r="F35" s="20"/>
      <c r="G35" s="21"/>
      <c r="H35" s="21" t="s">
        <v>11</v>
      </c>
      <c r="I35" s="22">
        <f>IF(OR('Men''s Epée'!$A$3=1,'Men''s Epée'!$W$3=TRUE),IF(OR(H35&gt;=49,ISNUMBER(H35)=FALSE),0,VLOOKUP(H35,PointTable,I$3,TRUE)),0)</f>
        <v>0</v>
      </c>
      <c r="J35" s="21">
        <v>26</v>
      </c>
      <c r="K35" s="22">
        <f>IF(OR('Men''s Epée'!$A$3=1,'Men''s Epée'!$X$3=TRUE),IF(OR(J35&gt;=49,ISNUMBER(J35)=FALSE),0,VLOOKUP(J35,PointTable,K$3,TRUE)),0)</f>
        <v>310</v>
      </c>
      <c r="L35" s="21" t="s">
        <v>11</v>
      </c>
      <c r="M35" s="22">
        <f>IF(OR('Men''s Epée'!$A$3=1,'Men''s Epée'!$Y$3=TRUE),IF(OR(L35&gt;=49,ISNUMBER(L35)=FALSE),0,VLOOKUP(L35,PointTable,M$3,TRUE)),0)</f>
        <v>0</v>
      </c>
      <c r="N35" s="21" t="s">
        <v>11</v>
      </c>
      <c r="O35" s="22">
        <f>IF(OR('Men''s Epée'!$A$3=1,'Men''s Epée'!$Z$3=TRUE),IF(OR(N35&gt;=49,ISNUMBER(N35)=FALSE),0,VLOOKUP(N35,PointTable,O$3,TRUE)),0)</f>
        <v>0</v>
      </c>
      <c r="P35" s="21">
        <v>30</v>
      </c>
      <c r="Q35" s="22">
        <f>IF(OR('Men''s Epée'!$A$3=1,'Men''s Epée'!$AA$3=TRUE),IF(OR(P35&gt;=49,ISNUMBER(P35)=FALSE),0,VLOOKUP(P35,PointTable,Q$3,TRUE)),0)</f>
        <v>279</v>
      </c>
      <c r="R35" s="23"/>
      <c r="S35" s="23"/>
      <c r="T35" s="23"/>
      <c r="U35" s="24"/>
      <c r="W35" s="25">
        <f t="shared" si="2"/>
        <v>0</v>
      </c>
      <c r="X35" s="25">
        <f t="shared" si="3"/>
        <v>310</v>
      </c>
      <c r="Y35" s="25">
        <f t="shared" si="4"/>
        <v>0</v>
      </c>
      <c r="Z35" s="25">
        <f t="shared" si="5"/>
        <v>0</v>
      </c>
      <c r="AA35" s="25">
        <f t="shared" si="6"/>
        <v>279</v>
      </c>
      <c r="AB35" s="25">
        <f>IF(OR('Men''s Epée'!$A$3=1,R35&gt;0),ABS(R35),0)</f>
        <v>0</v>
      </c>
      <c r="AC35" s="25">
        <f>IF(OR('Men''s Epée'!$A$3=1,S35&gt;0),ABS(S35),0)</f>
        <v>0</v>
      </c>
      <c r="AD35" s="25">
        <f>IF(OR('Men''s Epée'!$A$3=1,T35&gt;0),ABS(T35),0)</f>
        <v>0</v>
      </c>
      <c r="AE35" s="25">
        <f>IF(OR('Men''s Epée'!$A$3=1,U35&gt;0),ABS(U35),0)</f>
        <v>0</v>
      </c>
      <c r="AG35" s="12">
        <f>IF('Men''s Epée'!$W$3=TRUE,I35,0)</f>
        <v>0</v>
      </c>
      <c r="AH35" s="12">
        <f>IF('Men''s Epée'!$X$3=TRUE,K35,0)</f>
        <v>310</v>
      </c>
      <c r="AI35" s="12">
        <f>IF('Men''s Epée'!$Y$3=TRUE,M35,0)</f>
        <v>0</v>
      </c>
      <c r="AJ35" s="12">
        <f>IF('Men''s Epée'!$Z$3=TRUE,O35,0)</f>
        <v>0</v>
      </c>
      <c r="AK35" s="12">
        <f>IF('Men''s Epée'!$AA$3=TRUE,Q35,0)</f>
        <v>279</v>
      </c>
      <c r="AL35" s="26">
        <f t="shared" si="7"/>
        <v>0</v>
      </c>
      <c r="AM35" s="26">
        <f t="shared" si="7"/>
        <v>0</v>
      </c>
      <c r="AN35" s="26">
        <f t="shared" si="7"/>
        <v>0</v>
      </c>
      <c r="AO35" s="26">
        <f t="shared" si="7"/>
        <v>0</v>
      </c>
      <c r="AP35" s="12">
        <f t="shared" si="8"/>
        <v>589</v>
      </c>
    </row>
    <row r="36" spans="1:42" ht="13.5">
      <c r="A36" s="16" t="str">
        <f t="shared" si="0"/>
        <v>33</v>
      </c>
      <c r="B36" s="16">
        <f aca="true" t="shared" si="9" ref="B36:B51">TRIM(IF(D36&gt;=JuniorCutoff,"#","")&amp;IF(ISERROR(FIND("*",C36))," "&amp;IF(AND(D36&gt;=WUGStartCutoff,D36&lt;=WUGStopCutoff),"^",""),""))</f>
      </c>
      <c r="C36" s="17" t="s">
        <v>238</v>
      </c>
      <c r="D36" s="36">
        <v>67</v>
      </c>
      <c r="E36" s="19">
        <f>ROUND(F36+IF('Men''s Epée'!$A$3=1,G36,0)+LARGE($W36:$AE36,1)+LARGE($W36:$AE36,2)+LARGE($W36:$AE36,3),0)</f>
        <v>568</v>
      </c>
      <c r="F36" s="20"/>
      <c r="G36" s="21"/>
      <c r="H36" s="21" t="s">
        <v>11</v>
      </c>
      <c r="I36" s="22">
        <f>IF(OR('Men''s Epée'!$A$3=1,'Men''s Epée'!$W$3=TRUE),IF(OR(H36&gt;=49,ISNUMBER(H36)=FALSE),0,VLOOKUP(H36,PointTable,I$3,TRUE)),0)</f>
        <v>0</v>
      </c>
      <c r="J36" s="21">
        <v>34</v>
      </c>
      <c r="K36" s="22">
        <f>IF(OR('Men''s Epée'!$A$3=1,'Men''s Epée'!$X$3=TRUE),IF(OR(J36&gt;=49,ISNUMBER(J36)=FALSE),0,VLOOKUP(J36,PointTable,K$3,TRUE)),0)</f>
        <v>270</v>
      </c>
      <c r="L36" s="21">
        <v>28.5</v>
      </c>
      <c r="M36" s="22">
        <f>IF(OR('Men''s Epée'!$A$3=1,'Men''s Epée'!$Y$3=TRUE),IF(OR(L36&gt;=49,ISNUMBER(L36)=FALSE),0,VLOOKUP(L36,PointTable,M$3,TRUE)),0)</f>
        <v>297.5</v>
      </c>
      <c r="N36" s="21" t="s">
        <v>11</v>
      </c>
      <c r="O36" s="22">
        <f>IF(OR('Men''s Epée'!$A$3=1,'Men''s Epée'!$Z$3=TRUE),IF(OR(N36&gt;=49,ISNUMBER(N36)=FALSE),0,VLOOKUP(N36,PointTable,O$3,TRUE)),0)</f>
        <v>0</v>
      </c>
      <c r="P36" s="21" t="s">
        <v>11</v>
      </c>
      <c r="Q36" s="22">
        <f>IF(OR('Men''s Epée'!$A$3=1,'Men''s Epée'!$AA$3=TRUE),IF(OR(P36&gt;=49,ISNUMBER(P36)=FALSE),0,VLOOKUP(P36,PointTable,Q$3,TRUE)),0)</f>
        <v>0</v>
      </c>
      <c r="R36" s="23"/>
      <c r="S36" s="23"/>
      <c r="T36" s="23"/>
      <c r="U36" s="24"/>
      <c r="W36" s="25">
        <f aca="true" t="shared" si="10" ref="W36:W51">I36</f>
        <v>0</v>
      </c>
      <c r="X36" s="25">
        <f aca="true" t="shared" si="11" ref="X36:X51">K36</f>
        <v>270</v>
      </c>
      <c r="Y36" s="25">
        <f aca="true" t="shared" si="12" ref="Y36:Y51">M36</f>
        <v>297.5</v>
      </c>
      <c r="Z36" s="25">
        <f aca="true" t="shared" si="13" ref="Z36:Z51">O36</f>
        <v>0</v>
      </c>
      <c r="AA36" s="25">
        <f aca="true" t="shared" si="14" ref="AA36:AA51">Q36</f>
        <v>0</v>
      </c>
      <c r="AB36" s="25">
        <f>IF(OR('Men''s Epée'!$A$3=1,R36&gt;0),ABS(R36),0)</f>
        <v>0</v>
      </c>
      <c r="AC36" s="25">
        <f>IF(OR('Men''s Epée'!$A$3=1,S36&gt;0),ABS(S36),0)</f>
        <v>0</v>
      </c>
      <c r="AD36" s="25">
        <f>IF(OR('Men''s Epée'!$A$3=1,T36&gt;0),ABS(T36),0)</f>
        <v>0</v>
      </c>
      <c r="AE36" s="25">
        <f>IF(OR('Men''s Epée'!$A$3=1,U36&gt;0),ABS(U36),0)</f>
        <v>0</v>
      </c>
      <c r="AG36" s="12">
        <f>IF('Men''s Epée'!$W$3=TRUE,I36,0)</f>
        <v>0</v>
      </c>
      <c r="AH36" s="12">
        <f>IF('Men''s Epée'!$X$3=TRUE,K36,0)</f>
        <v>270</v>
      </c>
      <c r="AI36" s="12">
        <f>IF('Men''s Epée'!$Y$3=TRUE,M36,0)</f>
        <v>297.5</v>
      </c>
      <c r="AJ36" s="12">
        <f>IF('Men''s Epée'!$Z$3=TRUE,O36,0)</f>
        <v>0</v>
      </c>
      <c r="AK36" s="12">
        <f>IF('Men''s Epée'!$AA$3=TRUE,Q36,0)</f>
        <v>0</v>
      </c>
      <c r="AL36" s="26">
        <f aca="true" t="shared" si="15" ref="AL36:AL51">MAX(R36,0)</f>
        <v>0</v>
      </c>
      <c r="AM36" s="26">
        <f aca="true" t="shared" si="16" ref="AM36:AM51">MAX(S36,0)</f>
        <v>0</v>
      </c>
      <c r="AN36" s="26">
        <f aca="true" t="shared" si="17" ref="AN36:AN51">MAX(T36,0)</f>
        <v>0</v>
      </c>
      <c r="AO36" s="26">
        <f aca="true" t="shared" si="18" ref="AO36:AO51">MAX(U36,0)</f>
        <v>0</v>
      </c>
      <c r="AP36" s="12">
        <f aca="true" t="shared" si="19" ref="AP36:AP51">LARGE(AG36:AO36,1)+LARGE(AG36:AO36,2)+LARGE(AG36:AO36,3)+F36</f>
        <v>567.5</v>
      </c>
    </row>
    <row r="37" spans="1:42" ht="13.5">
      <c r="A37" s="16" t="str">
        <f t="shared" si="0"/>
        <v>34</v>
      </c>
      <c r="B37" s="16" t="str">
        <f t="shared" si="9"/>
        <v># ^</v>
      </c>
      <c r="C37" s="17" t="s">
        <v>226</v>
      </c>
      <c r="D37" s="18">
        <v>81</v>
      </c>
      <c r="E37" s="19">
        <f>ROUND(F37+IF('Men''s Epée'!$A$3=1,G37,0)+LARGE($W37:$AE37,1)+LARGE($W37:$AE37,2)+LARGE($W37:$AE37,3),0)</f>
        <v>560</v>
      </c>
      <c r="F37" s="20"/>
      <c r="G37" s="21"/>
      <c r="H37" s="21" t="s">
        <v>11</v>
      </c>
      <c r="I37" s="22">
        <f>IF(OR('Men''s Epée'!$A$3=1,'Men''s Epée'!$W$3=TRUE),IF(OR(H37&gt;=49,ISNUMBER(H37)=FALSE),0,VLOOKUP(H37,PointTable,I$3,TRUE)),0)</f>
        <v>0</v>
      </c>
      <c r="J37" s="21">
        <v>33</v>
      </c>
      <c r="K37" s="22">
        <f>IF(OR('Men''s Epée'!$A$3=1,'Men''s Epée'!$X$3=TRUE),IF(OR(J37&gt;=49,ISNUMBER(J37)=FALSE),0,VLOOKUP(J37,PointTable,K$3,TRUE)),0)</f>
        <v>275</v>
      </c>
      <c r="L37" s="21" t="s">
        <v>11</v>
      </c>
      <c r="M37" s="22">
        <f>IF(OR('Men''s Epée'!$A$3=1,'Men''s Epée'!$Y$3=TRUE),IF(OR(L37&gt;=49,ISNUMBER(L37)=FALSE),0,VLOOKUP(L37,PointTable,M$3,TRUE)),0)</f>
        <v>0</v>
      </c>
      <c r="N37" s="21" t="s">
        <v>11</v>
      </c>
      <c r="O37" s="22">
        <f>IF(OR('Men''s Epée'!$A$3=1,'Men''s Epée'!$Z$3=TRUE),IF(OR(N37&gt;=49,ISNUMBER(N37)=FALSE),0,VLOOKUP(N37,PointTable,O$3,TRUE)),0)</f>
        <v>0</v>
      </c>
      <c r="P37" s="21">
        <v>27</v>
      </c>
      <c r="Q37" s="22">
        <f>IF(OR('Men''s Epée'!$A$3=1,'Men''s Epée'!$AA$3=TRUE),IF(OR(P37&gt;=49,ISNUMBER(P37)=FALSE),0,VLOOKUP(P37,PointTable,Q$3,TRUE)),0)</f>
        <v>285</v>
      </c>
      <c r="R37" s="23"/>
      <c r="S37" s="23"/>
      <c r="T37" s="23"/>
      <c r="U37" s="24"/>
      <c r="W37" s="25">
        <f t="shared" si="10"/>
        <v>0</v>
      </c>
      <c r="X37" s="25">
        <f t="shared" si="11"/>
        <v>275</v>
      </c>
      <c r="Y37" s="25">
        <f t="shared" si="12"/>
        <v>0</v>
      </c>
      <c r="Z37" s="25">
        <f t="shared" si="13"/>
        <v>0</v>
      </c>
      <c r="AA37" s="25">
        <f t="shared" si="14"/>
        <v>285</v>
      </c>
      <c r="AB37" s="25">
        <f>IF(OR('Men''s Epée'!$A$3=1,R37&gt;0),ABS(R37),0)</f>
        <v>0</v>
      </c>
      <c r="AC37" s="25">
        <f>IF(OR('Men''s Epée'!$A$3=1,S37&gt;0),ABS(S37),0)</f>
        <v>0</v>
      </c>
      <c r="AD37" s="25">
        <f>IF(OR('Men''s Epée'!$A$3=1,T37&gt;0),ABS(T37),0)</f>
        <v>0</v>
      </c>
      <c r="AE37" s="25">
        <f>IF(OR('Men''s Epée'!$A$3=1,U37&gt;0),ABS(U37),0)</f>
        <v>0</v>
      </c>
      <c r="AG37" s="12">
        <f>IF('Men''s Epée'!$W$3=TRUE,I37,0)</f>
        <v>0</v>
      </c>
      <c r="AH37" s="12">
        <f>IF('Men''s Epée'!$X$3=TRUE,K37,0)</f>
        <v>275</v>
      </c>
      <c r="AI37" s="12">
        <f>IF('Men''s Epée'!$Y$3=TRUE,M37,0)</f>
        <v>0</v>
      </c>
      <c r="AJ37" s="12">
        <f>IF('Men''s Epée'!$Z$3=TRUE,O37,0)</f>
        <v>0</v>
      </c>
      <c r="AK37" s="12">
        <f>IF('Men''s Epée'!$AA$3=TRUE,Q37,0)</f>
        <v>285</v>
      </c>
      <c r="AL37" s="26">
        <f t="shared" si="15"/>
        <v>0</v>
      </c>
      <c r="AM37" s="26">
        <f t="shared" si="16"/>
        <v>0</v>
      </c>
      <c r="AN37" s="26">
        <f t="shared" si="17"/>
        <v>0</v>
      </c>
      <c r="AO37" s="26">
        <f t="shared" si="18"/>
        <v>0</v>
      </c>
      <c r="AP37" s="12">
        <f t="shared" si="19"/>
        <v>560</v>
      </c>
    </row>
    <row r="38" spans="1:42" ht="13.5">
      <c r="A38" s="16" t="str">
        <f t="shared" si="0"/>
        <v>35</v>
      </c>
      <c r="B38" s="16" t="str">
        <f t="shared" si="9"/>
        <v>^</v>
      </c>
      <c r="C38" s="17" t="s">
        <v>232</v>
      </c>
      <c r="D38" s="18">
        <v>75</v>
      </c>
      <c r="E38" s="19">
        <f>ROUND(F38+IF('Men''s Epée'!$A$3=1,G38,0)+LARGE($W38:$AE38,1)+LARGE($W38:$AE38,2)+LARGE($W38:$AE38,3),0)</f>
        <v>540</v>
      </c>
      <c r="F38" s="20"/>
      <c r="G38" s="21"/>
      <c r="H38" s="21">
        <v>37</v>
      </c>
      <c r="I38" s="22">
        <f>IF(OR('Men''s Epée'!$A$3=1,'Men''s Epée'!$W$3=TRUE),IF(OR(H38&gt;=49,ISNUMBER(H38)=FALSE),0,VLOOKUP(H38,PointTable,I$3,TRUE)),0)</f>
        <v>255</v>
      </c>
      <c r="J38" s="21" t="s">
        <v>11</v>
      </c>
      <c r="K38" s="22">
        <f>IF(OR('Men''s Epée'!$A$3=1,'Men''s Epée'!$X$3=TRUE),IF(OR(J38&gt;=49,ISNUMBER(J38)=FALSE),0,VLOOKUP(J38,PointTable,K$3,TRUE)),0)</f>
        <v>0</v>
      </c>
      <c r="L38" s="21">
        <v>31</v>
      </c>
      <c r="M38" s="22">
        <f>IF(OR('Men''s Epée'!$A$3=1,'Men''s Epée'!$Y$3=TRUE),IF(OR(L38&gt;=49,ISNUMBER(L38)=FALSE),0,VLOOKUP(L38,PointTable,M$3,TRUE)),0)</f>
        <v>285</v>
      </c>
      <c r="N38" s="21" t="s">
        <v>11</v>
      </c>
      <c r="O38" s="22">
        <f>IF(OR('Men''s Epée'!$A$3=1,'Men''s Epée'!$Z$3=TRUE),IF(OR(N38&gt;=49,ISNUMBER(N38)=FALSE),0,VLOOKUP(N38,PointTable,O$3,TRUE)),0)</f>
        <v>0</v>
      </c>
      <c r="P38" s="21" t="s">
        <v>11</v>
      </c>
      <c r="Q38" s="22">
        <f>IF(OR('Men''s Epée'!$A$3=1,'Men''s Epée'!$AA$3=TRUE),IF(OR(P38&gt;=49,ISNUMBER(P38)=FALSE),0,VLOOKUP(P38,PointTable,Q$3,TRUE)),0)</f>
        <v>0</v>
      </c>
      <c r="R38" s="23"/>
      <c r="S38" s="23"/>
      <c r="T38" s="23"/>
      <c r="U38" s="24"/>
      <c r="W38" s="25">
        <f t="shared" si="10"/>
        <v>255</v>
      </c>
      <c r="X38" s="25">
        <f t="shared" si="11"/>
        <v>0</v>
      </c>
      <c r="Y38" s="25">
        <f t="shared" si="12"/>
        <v>285</v>
      </c>
      <c r="Z38" s="25">
        <f t="shared" si="13"/>
        <v>0</v>
      </c>
      <c r="AA38" s="25">
        <f t="shared" si="14"/>
        <v>0</v>
      </c>
      <c r="AB38" s="25">
        <f>IF(OR('Men''s Epée'!$A$3=1,R38&gt;0),ABS(R38),0)</f>
        <v>0</v>
      </c>
      <c r="AC38" s="25">
        <f>IF(OR('Men''s Epée'!$A$3=1,S38&gt;0),ABS(S38),0)</f>
        <v>0</v>
      </c>
      <c r="AD38" s="25">
        <f>IF(OR('Men''s Epée'!$A$3=1,T38&gt;0),ABS(T38),0)</f>
        <v>0</v>
      </c>
      <c r="AE38" s="25">
        <f>IF(OR('Men''s Epée'!$A$3=1,U38&gt;0),ABS(U38),0)</f>
        <v>0</v>
      </c>
      <c r="AG38" s="12">
        <f>IF('Men''s Epée'!$W$3=TRUE,I38,0)</f>
        <v>255</v>
      </c>
      <c r="AH38" s="12">
        <f>IF('Men''s Epée'!$X$3=TRUE,K38,0)</f>
        <v>0</v>
      </c>
      <c r="AI38" s="12">
        <f>IF('Men''s Epée'!$Y$3=TRUE,M38,0)</f>
        <v>285</v>
      </c>
      <c r="AJ38" s="12">
        <f>IF('Men''s Epée'!$Z$3=TRUE,O38,0)</f>
        <v>0</v>
      </c>
      <c r="AK38" s="12">
        <f>IF('Men''s Epée'!$AA$3=TRUE,Q38,0)</f>
        <v>0</v>
      </c>
      <c r="AL38" s="26">
        <f t="shared" si="15"/>
        <v>0</v>
      </c>
      <c r="AM38" s="26">
        <f t="shared" si="16"/>
        <v>0</v>
      </c>
      <c r="AN38" s="26">
        <f t="shared" si="17"/>
        <v>0</v>
      </c>
      <c r="AO38" s="26">
        <f t="shared" si="18"/>
        <v>0</v>
      </c>
      <c r="AP38" s="12">
        <f t="shared" si="19"/>
        <v>540</v>
      </c>
    </row>
    <row r="39" spans="1:42" ht="13.5">
      <c r="A39" s="16" t="str">
        <f t="shared" si="0"/>
        <v>36</v>
      </c>
      <c r="B39" s="16">
        <f t="shared" si="9"/>
      </c>
      <c r="C39" s="17" t="s">
        <v>347</v>
      </c>
      <c r="D39" s="18">
        <v>72</v>
      </c>
      <c r="E39" s="19">
        <f>ROUND(F39+IF('Men''s Epée'!$A$3=1,G39,0)+LARGE($W39:$AE39,1)+LARGE($W39:$AE39,2)+LARGE($W39:$AE39,3),0)</f>
        <v>537</v>
      </c>
      <c r="F39" s="20"/>
      <c r="G39" s="21"/>
      <c r="H39" s="21" t="s">
        <v>11</v>
      </c>
      <c r="I39" s="22">
        <f>IF(OR('Men''s Epée'!$A$3=1,'Men''s Epée'!$W$3=TRUE),IF(OR(H39&gt;=49,ISNUMBER(H39)=FALSE),0,VLOOKUP(H39,PointTable,I$3,TRUE)),0)</f>
        <v>0</v>
      </c>
      <c r="J39" s="21">
        <v>38</v>
      </c>
      <c r="K39" s="22">
        <f>IF(OR('Men''s Epée'!$A$3=1,'Men''s Epée'!$X$3=TRUE),IF(OR(J39&gt;=49,ISNUMBER(J39)=FALSE),0,VLOOKUP(J39,PointTable,K$3,TRUE)),0)</f>
        <v>250</v>
      </c>
      <c r="L39" s="21" t="s">
        <v>11</v>
      </c>
      <c r="M39" s="22">
        <f>IF(OR('Men''s Epée'!$A$3=1,'Men''s Epée'!$Y$3=TRUE),IF(OR(L39&gt;=49,ISNUMBER(L39)=FALSE),0,VLOOKUP(L39,PointTable,M$3,TRUE)),0)</f>
        <v>0</v>
      </c>
      <c r="N39" s="21" t="s">
        <v>11</v>
      </c>
      <c r="O39" s="22">
        <f>IF(OR('Men''s Epée'!$A$3=1,'Men''s Epée'!$Z$3=TRUE),IF(OR(N39&gt;=49,ISNUMBER(N39)=FALSE),0,VLOOKUP(N39,PointTable,O$3,TRUE)),0)</f>
        <v>0</v>
      </c>
      <c r="P39" s="21">
        <v>26</v>
      </c>
      <c r="Q39" s="22">
        <f>IF(OR('Men''s Epée'!$A$3=1,'Men''s Epée'!$AA$3=TRUE),IF(OR(P39&gt;=49,ISNUMBER(P39)=FALSE),0,VLOOKUP(P39,PointTable,Q$3,TRUE)),0)</f>
        <v>287</v>
      </c>
      <c r="R39" s="23"/>
      <c r="S39" s="23"/>
      <c r="T39" s="23"/>
      <c r="U39" s="24"/>
      <c r="W39" s="25">
        <f t="shared" si="10"/>
        <v>0</v>
      </c>
      <c r="X39" s="25">
        <f t="shared" si="11"/>
        <v>250</v>
      </c>
      <c r="Y39" s="25">
        <f t="shared" si="12"/>
        <v>0</v>
      </c>
      <c r="Z39" s="25">
        <f t="shared" si="13"/>
        <v>0</v>
      </c>
      <c r="AA39" s="25">
        <f t="shared" si="14"/>
        <v>287</v>
      </c>
      <c r="AB39" s="25">
        <f>IF(OR('Men''s Epée'!$A$3=1,R39&gt;0),ABS(R39),0)</f>
        <v>0</v>
      </c>
      <c r="AC39" s="25">
        <f>IF(OR('Men''s Epée'!$A$3=1,S39&gt;0),ABS(S39),0)</f>
        <v>0</v>
      </c>
      <c r="AD39" s="25">
        <f>IF(OR('Men''s Epée'!$A$3=1,T39&gt;0),ABS(T39),0)</f>
        <v>0</v>
      </c>
      <c r="AE39" s="25">
        <f>IF(OR('Men''s Epée'!$A$3=1,U39&gt;0),ABS(U39),0)</f>
        <v>0</v>
      </c>
      <c r="AG39" s="12">
        <f>IF('Men''s Epée'!$W$3=TRUE,I39,0)</f>
        <v>0</v>
      </c>
      <c r="AH39" s="12">
        <f>IF('Men''s Epée'!$X$3=TRUE,K39,0)</f>
        <v>250</v>
      </c>
      <c r="AI39" s="12">
        <f>IF('Men''s Epée'!$Y$3=TRUE,M39,0)</f>
        <v>0</v>
      </c>
      <c r="AJ39" s="12">
        <f>IF('Men''s Epée'!$Z$3=TRUE,O39,0)</f>
        <v>0</v>
      </c>
      <c r="AK39" s="12">
        <f>IF('Men''s Epée'!$AA$3=TRUE,Q39,0)</f>
        <v>287</v>
      </c>
      <c r="AL39" s="26">
        <f t="shared" si="15"/>
        <v>0</v>
      </c>
      <c r="AM39" s="26">
        <f t="shared" si="16"/>
        <v>0</v>
      </c>
      <c r="AN39" s="26">
        <f t="shared" si="17"/>
        <v>0</v>
      </c>
      <c r="AO39" s="26">
        <f t="shared" si="18"/>
        <v>0</v>
      </c>
      <c r="AP39" s="12">
        <f t="shared" si="19"/>
        <v>537</v>
      </c>
    </row>
    <row r="40" spans="1:42" ht="13.5">
      <c r="A40" s="16" t="str">
        <f t="shared" si="0"/>
        <v>37</v>
      </c>
      <c r="B40" s="16" t="str">
        <f t="shared" si="9"/>
        <v>#</v>
      </c>
      <c r="C40" s="17" t="s">
        <v>246</v>
      </c>
      <c r="D40" s="18">
        <v>84</v>
      </c>
      <c r="E40" s="19">
        <f>ROUND(F40+IF('Men''s Epée'!$A$3=1,G40,0)+LARGE($W40:$AE40,1)+LARGE($W40:$AE40,2)+LARGE($W40:$AE40,3),0)</f>
        <v>530</v>
      </c>
      <c r="F40" s="20"/>
      <c r="G40" s="21"/>
      <c r="H40" s="21">
        <v>39</v>
      </c>
      <c r="I40" s="22">
        <f>IF(OR('Men''s Epée'!$A$3=1,'Men''s Epée'!$W$3=TRUE),IF(OR(H40&gt;=49,ISNUMBER(H40)=FALSE),0,VLOOKUP(H40,PointTable,I$3,TRUE)),0)</f>
        <v>245</v>
      </c>
      <c r="J40" s="21">
        <v>31</v>
      </c>
      <c r="K40" s="22">
        <f>IF(OR('Men''s Epée'!$A$3=1,'Men''s Epée'!$X$3=TRUE),IF(OR(J40&gt;=49,ISNUMBER(J40)=FALSE),0,VLOOKUP(J40,PointTable,K$3,TRUE)),0)</f>
        <v>285</v>
      </c>
      <c r="L40" s="21" t="s">
        <v>11</v>
      </c>
      <c r="M40" s="22">
        <f>IF(OR('Men''s Epée'!$A$3=1,'Men''s Epée'!$Y$3=TRUE),IF(OR(L40&gt;=49,ISNUMBER(L40)=FALSE),0,VLOOKUP(L40,PointTable,M$3,TRUE)),0)</f>
        <v>0</v>
      </c>
      <c r="N40" s="21" t="s">
        <v>11</v>
      </c>
      <c r="O40" s="22">
        <f>IF(OR('Men''s Epée'!$A$3=1,'Men''s Epée'!$Z$3=TRUE),IF(OR(N40&gt;=49,ISNUMBER(N40)=FALSE),0,VLOOKUP(N40,PointTable,O$3,TRUE)),0)</f>
        <v>0</v>
      </c>
      <c r="P40" s="21" t="s">
        <v>11</v>
      </c>
      <c r="Q40" s="22">
        <f>IF(OR('Men''s Epée'!$A$3=1,'Men''s Epée'!$AA$3=TRUE),IF(OR(P40&gt;=49,ISNUMBER(P40)=FALSE),0,VLOOKUP(P40,PointTable,Q$3,TRUE)),0)</f>
        <v>0</v>
      </c>
      <c r="R40" s="23"/>
      <c r="S40" s="23"/>
      <c r="T40" s="23"/>
      <c r="U40" s="24"/>
      <c r="W40" s="25">
        <f t="shared" si="10"/>
        <v>245</v>
      </c>
      <c r="X40" s="25">
        <f t="shared" si="11"/>
        <v>285</v>
      </c>
      <c r="Y40" s="25">
        <f t="shared" si="12"/>
        <v>0</v>
      </c>
      <c r="Z40" s="25">
        <f t="shared" si="13"/>
        <v>0</v>
      </c>
      <c r="AA40" s="25">
        <f t="shared" si="14"/>
        <v>0</v>
      </c>
      <c r="AB40" s="25">
        <f>IF(OR('Men''s Epée'!$A$3=1,R40&gt;0),ABS(R40),0)</f>
        <v>0</v>
      </c>
      <c r="AC40" s="25">
        <f>IF(OR('Men''s Epée'!$A$3=1,S40&gt;0),ABS(S40),0)</f>
        <v>0</v>
      </c>
      <c r="AD40" s="25">
        <f>IF(OR('Men''s Epée'!$A$3=1,T40&gt;0),ABS(T40),0)</f>
        <v>0</v>
      </c>
      <c r="AE40" s="25">
        <f>IF(OR('Men''s Epée'!$A$3=1,U40&gt;0),ABS(U40),0)</f>
        <v>0</v>
      </c>
      <c r="AG40" s="12">
        <f>IF('Men''s Epée'!$W$3=TRUE,I40,0)</f>
        <v>245</v>
      </c>
      <c r="AH40" s="12">
        <f>IF('Men''s Epée'!$X$3=TRUE,K40,0)</f>
        <v>285</v>
      </c>
      <c r="AI40" s="12">
        <f>IF('Men''s Epée'!$Y$3=TRUE,M40,0)</f>
        <v>0</v>
      </c>
      <c r="AJ40" s="12">
        <f>IF('Men''s Epée'!$Z$3=TRUE,O40,0)</f>
        <v>0</v>
      </c>
      <c r="AK40" s="12">
        <f>IF('Men''s Epée'!$AA$3=TRUE,Q40,0)</f>
        <v>0</v>
      </c>
      <c r="AL40" s="26">
        <f t="shared" si="15"/>
        <v>0</v>
      </c>
      <c r="AM40" s="26">
        <f t="shared" si="16"/>
        <v>0</v>
      </c>
      <c r="AN40" s="26">
        <f t="shared" si="17"/>
        <v>0</v>
      </c>
      <c r="AO40" s="26">
        <f t="shared" si="18"/>
        <v>0</v>
      </c>
      <c r="AP40" s="12">
        <f t="shared" si="19"/>
        <v>530</v>
      </c>
    </row>
    <row r="41" spans="1:42" ht="13.5">
      <c r="A41" s="16" t="str">
        <f t="shared" si="0"/>
        <v>38</v>
      </c>
      <c r="B41" s="16" t="str">
        <f t="shared" si="9"/>
        <v>#</v>
      </c>
      <c r="C41" s="17" t="s">
        <v>243</v>
      </c>
      <c r="D41" s="18">
        <v>83</v>
      </c>
      <c r="E41" s="19">
        <f>ROUND(F41+IF('Men''s Epée'!$A$3=1,G41,0)+LARGE($W41:$AE41,1)+LARGE($W41:$AE41,2)+LARGE($W41:$AE41,3),0)</f>
        <v>525</v>
      </c>
      <c r="F41" s="20"/>
      <c r="G41" s="21"/>
      <c r="H41" s="21" t="s">
        <v>11</v>
      </c>
      <c r="I41" s="22">
        <f>IF(OR('Men''s Epée'!$A$3=1,'Men''s Epée'!$W$3=TRUE),IF(OR(H41&gt;=49,ISNUMBER(H41)=FALSE),0,VLOOKUP(H41,PointTable,I$3,TRUE)),0)</f>
        <v>0</v>
      </c>
      <c r="J41" s="21">
        <v>30</v>
      </c>
      <c r="K41" s="22">
        <f>IF(OR('Men''s Epée'!$A$3=1,'Men''s Epée'!$X$3=TRUE),IF(OR(J41&gt;=49,ISNUMBER(J41)=FALSE),0,VLOOKUP(J41,PointTable,K$3,TRUE)),0)</f>
        <v>290</v>
      </c>
      <c r="L41" s="21">
        <v>41</v>
      </c>
      <c r="M41" s="22">
        <f>IF(OR('Men''s Epée'!$A$3=1,'Men''s Epée'!$Y$3=TRUE),IF(OR(L41&gt;=49,ISNUMBER(L41)=FALSE),0,VLOOKUP(L41,PointTable,M$3,TRUE)),0)</f>
        <v>235</v>
      </c>
      <c r="N41" s="21" t="s">
        <v>11</v>
      </c>
      <c r="O41" s="22">
        <f>IF(OR('Men''s Epée'!$A$3=1,'Men''s Epée'!$Z$3=TRUE),IF(OR(N41&gt;=49,ISNUMBER(N41)=FALSE),0,VLOOKUP(N41,PointTable,O$3,TRUE)),0)</f>
        <v>0</v>
      </c>
      <c r="P41" s="21" t="s">
        <v>11</v>
      </c>
      <c r="Q41" s="22">
        <f>IF(OR('Men''s Epée'!$A$3=1,'Men''s Epée'!$AA$3=TRUE),IF(OR(P41&gt;=49,ISNUMBER(P41)=FALSE),0,VLOOKUP(P41,PointTable,Q$3,TRUE)),0)</f>
        <v>0</v>
      </c>
      <c r="R41" s="23"/>
      <c r="S41" s="23"/>
      <c r="T41" s="23"/>
      <c r="U41" s="24"/>
      <c r="W41" s="25">
        <f t="shared" si="10"/>
        <v>0</v>
      </c>
      <c r="X41" s="25">
        <f t="shared" si="11"/>
        <v>290</v>
      </c>
      <c r="Y41" s="25">
        <f t="shared" si="12"/>
        <v>235</v>
      </c>
      <c r="Z41" s="25">
        <f t="shared" si="13"/>
        <v>0</v>
      </c>
      <c r="AA41" s="25">
        <f t="shared" si="14"/>
        <v>0</v>
      </c>
      <c r="AB41" s="25">
        <f>IF(OR('Men''s Epée'!$A$3=1,R41&gt;0),ABS(R41),0)</f>
        <v>0</v>
      </c>
      <c r="AC41" s="25">
        <f>IF(OR('Men''s Epée'!$A$3=1,S41&gt;0),ABS(S41),0)</f>
        <v>0</v>
      </c>
      <c r="AD41" s="25">
        <f>IF(OR('Men''s Epée'!$A$3=1,T41&gt;0),ABS(T41),0)</f>
        <v>0</v>
      </c>
      <c r="AE41" s="25">
        <f>IF(OR('Men''s Epée'!$A$3=1,U41&gt;0),ABS(U41),0)</f>
        <v>0</v>
      </c>
      <c r="AG41" s="12">
        <f>IF('Men''s Epée'!$W$3=TRUE,I41,0)</f>
        <v>0</v>
      </c>
      <c r="AH41" s="12">
        <f>IF('Men''s Epée'!$X$3=TRUE,K41,0)</f>
        <v>290</v>
      </c>
      <c r="AI41" s="12">
        <f>IF('Men''s Epée'!$Y$3=TRUE,M41,0)</f>
        <v>235</v>
      </c>
      <c r="AJ41" s="12">
        <f>IF('Men''s Epée'!$Z$3=TRUE,O41,0)</f>
        <v>0</v>
      </c>
      <c r="AK41" s="12">
        <f>IF('Men''s Epée'!$AA$3=TRUE,Q41,0)</f>
        <v>0</v>
      </c>
      <c r="AL41" s="26">
        <f t="shared" si="15"/>
        <v>0</v>
      </c>
      <c r="AM41" s="26">
        <f t="shared" si="16"/>
        <v>0</v>
      </c>
      <c r="AN41" s="26">
        <f t="shared" si="17"/>
        <v>0</v>
      </c>
      <c r="AO41" s="26">
        <f t="shared" si="18"/>
        <v>0</v>
      </c>
      <c r="AP41" s="12">
        <f t="shared" si="19"/>
        <v>525</v>
      </c>
    </row>
    <row r="42" spans="1:42" ht="13.5">
      <c r="A42" s="16" t="str">
        <f t="shared" si="0"/>
        <v>39</v>
      </c>
      <c r="B42" s="16">
        <f t="shared" si="9"/>
      </c>
      <c r="C42" s="17" t="s">
        <v>335</v>
      </c>
      <c r="D42" s="18">
        <v>66</v>
      </c>
      <c r="E42" s="19">
        <f>ROUND(F42+IF('Men''s Epée'!$A$3=1,G42,0)+LARGE($W42:$AE42,1)+LARGE($W42:$AE42,2)+LARGE($W42:$AE42,3),0)</f>
        <v>502</v>
      </c>
      <c r="F42" s="20"/>
      <c r="G42" s="21"/>
      <c r="H42" s="21" t="s">
        <v>11</v>
      </c>
      <c r="I42" s="22">
        <f>IF(OR('Men''s Epée'!$A$3=1,'Men''s Epée'!$W$3=TRUE),IF(OR(H42&gt;=49,ISNUMBER(H42)=FALSE),0,VLOOKUP(H42,PointTable,I$3,TRUE)),0)</f>
        <v>0</v>
      </c>
      <c r="J42" s="21">
        <v>43</v>
      </c>
      <c r="K42" s="22">
        <f>IF(OR('Men''s Epée'!$A$3=1,'Men''s Epée'!$X$3=TRUE),IF(OR(J42&gt;=49,ISNUMBER(J42)=FALSE),0,VLOOKUP(J42,PointTable,K$3,TRUE)),0)</f>
        <v>225</v>
      </c>
      <c r="L42" s="21" t="s">
        <v>11</v>
      </c>
      <c r="M42" s="22">
        <f>IF(OR('Men''s Epée'!$A$3=1,'Men''s Epée'!$Y$3=TRUE),IF(OR(L42&gt;=49,ISNUMBER(L42)=FALSE),0,VLOOKUP(L42,PointTable,M$3,TRUE)),0)</f>
        <v>0</v>
      </c>
      <c r="N42" s="21" t="s">
        <v>11</v>
      </c>
      <c r="O42" s="22">
        <f>IF(OR('Men''s Epée'!$A$3=1,'Men''s Epée'!$Z$3=TRUE),IF(OR(N42&gt;=49,ISNUMBER(N42)=FALSE),0,VLOOKUP(N42,PointTable,O$3,TRUE)),0)</f>
        <v>0</v>
      </c>
      <c r="P42" s="21">
        <v>31</v>
      </c>
      <c r="Q42" s="22">
        <f>IF(OR('Men''s Epée'!$A$3=1,'Men''s Epée'!$AA$3=TRUE),IF(OR(P42&gt;=49,ISNUMBER(P42)=FALSE),0,VLOOKUP(P42,PointTable,Q$3,TRUE)),0)</f>
        <v>277</v>
      </c>
      <c r="R42" s="23"/>
      <c r="S42" s="23"/>
      <c r="T42" s="23"/>
      <c r="U42" s="24"/>
      <c r="W42" s="25">
        <f t="shared" si="10"/>
        <v>0</v>
      </c>
      <c r="X42" s="25">
        <f t="shared" si="11"/>
        <v>225</v>
      </c>
      <c r="Y42" s="25">
        <f t="shared" si="12"/>
        <v>0</v>
      </c>
      <c r="Z42" s="25">
        <f t="shared" si="13"/>
        <v>0</v>
      </c>
      <c r="AA42" s="25">
        <f t="shared" si="14"/>
        <v>277</v>
      </c>
      <c r="AB42" s="25">
        <f>IF(OR('Men''s Epée'!$A$3=1,R42&gt;0),ABS(R42),0)</f>
        <v>0</v>
      </c>
      <c r="AC42" s="25">
        <f>IF(OR('Men''s Epée'!$A$3=1,S42&gt;0),ABS(S42),0)</f>
        <v>0</v>
      </c>
      <c r="AD42" s="25">
        <f>IF(OR('Men''s Epée'!$A$3=1,T42&gt;0),ABS(T42),0)</f>
        <v>0</v>
      </c>
      <c r="AE42" s="25">
        <f>IF(OR('Men''s Epée'!$A$3=1,U42&gt;0),ABS(U42),0)</f>
        <v>0</v>
      </c>
      <c r="AG42" s="12">
        <f>IF('Men''s Epée'!$W$3=TRUE,I42,0)</f>
        <v>0</v>
      </c>
      <c r="AH42" s="12">
        <f>IF('Men''s Epée'!$X$3=TRUE,K42,0)</f>
        <v>225</v>
      </c>
      <c r="AI42" s="12">
        <f>IF('Men''s Epée'!$Y$3=TRUE,M42,0)</f>
        <v>0</v>
      </c>
      <c r="AJ42" s="12">
        <f>IF('Men''s Epée'!$Z$3=TRUE,O42,0)</f>
        <v>0</v>
      </c>
      <c r="AK42" s="12">
        <f>IF('Men''s Epée'!$AA$3=TRUE,Q42,0)</f>
        <v>277</v>
      </c>
      <c r="AL42" s="26">
        <f t="shared" si="15"/>
        <v>0</v>
      </c>
      <c r="AM42" s="26">
        <f t="shared" si="16"/>
        <v>0</v>
      </c>
      <c r="AN42" s="26">
        <f t="shared" si="17"/>
        <v>0</v>
      </c>
      <c r="AO42" s="26">
        <f t="shared" si="18"/>
        <v>0</v>
      </c>
      <c r="AP42" s="12">
        <f t="shared" si="19"/>
        <v>502</v>
      </c>
    </row>
    <row r="43" spans="1:42" ht="13.5">
      <c r="A43" s="16" t="str">
        <f t="shared" si="0"/>
        <v>40</v>
      </c>
      <c r="B43" s="16" t="str">
        <f t="shared" si="9"/>
        <v>^</v>
      </c>
      <c r="C43" s="17" t="s">
        <v>251</v>
      </c>
      <c r="D43" s="18">
        <v>79</v>
      </c>
      <c r="E43" s="19">
        <f>ROUND(F43+IF('Men''s Epée'!$A$3=1,G43,0)+LARGE($W43:$AE43,1)+LARGE($W43:$AE43,2)+LARGE($W43:$AE43,3),0)</f>
        <v>496</v>
      </c>
      <c r="F43" s="20"/>
      <c r="G43" s="21"/>
      <c r="H43" s="21">
        <v>45.5</v>
      </c>
      <c r="I43" s="22">
        <f>IF(OR('Men''s Epée'!$A$3=1,'Men''s Epée'!$W$3=TRUE),IF(OR(H43&gt;=49,ISNUMBER(H43)=FALSE),0,VLOOKUP(H43,PointTable,I$3,TRUE)),0)</f>
        <v>212.5</v>
      </c>
      <c r="J43" s="21" t="s">
        <v>11</v>
      </c>
      <c r="K43" s="22">
        <f>IF(OR('Men''s Epée'!$A$3=1,'Men''s Epée'!$X$3=TRUE),IF(OR(J43&gt;=49,ISNUMBER(J43)=FALSE),0,VLOOKUP(J43,PointTable,K$3,TRUE)),0)</f>
        <v>0</v>
      </c>
      <c r="L43" s="21" t="s">
        <v>11</v>
      </c>
      <c r="M43" s="22">
        <f>IF(OR('Men''s Epée'!$A$3=1,'Men''s Epée'!$Y$3=TRUE),IF(OR(L43&gt;=49,ISNUMBER(L43)=FALSE),0,VLOOKUP(L43,PointTable,M$3,TRUE)),0)</f>
        <v>0</v>
      </c>
      <c r="N43" s="21" t="s">
        <v>11</v>
      </c>
      <c r="O43" s="22">
        <f>IF(OR('Men''s Epée'!$A$3=1,'Men''s Epée'!$Z$3=TRUE),IF(OR(N43&gt;=49,ISNUMBER(N43)=FALSE),0,VLOOKUP(N43,PointTable,O$3,TRUE)),0)</f>
        <v>0</v>
      </c>
      <c r="P43" s="21">
        <v>28</v>
      </c>
      <c r="Q43" s="22">
        <f>IF(OR('Men''s Epée'!$A$3=1,'Men''s Epée'!$AA$3=TRUE),IF(OR(P43&gt;=49,ISNUMBER(P43)=FALSE),0,VLOOKUP(P43,PointTable,Q$3,TRUE)),0)</f>
        <v>283</v>
      </c>
      <c r="R43" s="23"/>
      <c r="S43" s="23"/>
      <c r="T43" s="23"/>
      <c r="U43" s="24"/>
      <c r="W43" s="25">
        <f t="shared" si="10"/>
        <v>212.5</v>
      </c>
      <c r="X43" s="25">
        <f t="shared" si="11"/>
        <v>0</v>
      </c>
      <c r="Y43" s="25">
        <f t="shared" si="12"/>
        <v>0</v>
      </c>
      <c r="Z43" s="25">
        <f t="shared" si="13"/>
        <v>0</v>
      </c>
      <c r="AA43" s="25">
        <f t="shared" si="14"/>
        <v>283</v>
      </c>
      <c r="AB43" s="25">
        <f>IF(OR('Men''s Epée'!$A$3=1,R43&gt;0),ABS(R43),0)</f>
        <v>0</v>
      </c>
      <c r="AC43" s="25">
        <f>IF(OR('Men''s Epée'!$A$3=1,S43&gt;0),ABS(S43),0)</f>
        <v>0</v>
      </c>
      <c r="AD43" s="25">
        <f>IF(OR('Men''s Epée'!$A$3=1,T43&gt;0),ABS(T43),0)</f>
        <v>0</v>
      </c>
      <c r="AE43" s="25">
        <f>IF(OR('Men''s Epée'!$A$3=1,U43&gt;0),ABS(U43),0)</f>
        <v>0</v>
      </c>
      <c r="AG43" s="12">
        <f>IF('Men''s Epée'!$W$3=TRUE,I43,0)</f>
        <v>212.5</v>
      </c>
      <c r="AH43" s="12">
        <f>IF('Men''s Epée'!$X$3=TRUE,K43,0)</f>
        <v>0</v>
      </c>
      <c r="AI43" s="12">
        <f>IF('Men''s Epée'!$Y$3=TRUE,M43,0)</f>
        <v>0</v>
      </c>
      <c r="AJ43" s="12">
        <f>IF('Men''s Epée'!$Z$3=TRUE,O43,0)</f>
        <v>0</v>
      </c>
      <c r="AK43" s="12">
        <f>IF('Men''s Epée'!$AA$3=TRUE,Q43,0)</f>
        <v>283</v>
      </c>
      <c r="AL43" s="26">
        <f t="shared" si="15"/>
        <v>0</v>
      </c>
      <c r="AM43" s="26">
        <f t="shared" si="16"/>
        <v>0</v>
      </c>
      <c r="AN43" s="26">
        <f t="shared" si="17"/>
        <v>0</v>
      </c>
      <c r="AO43" s="26">
        <f t="shared" si="18"/>
        <v>0</v>
      </c>
      <c r="AP43" s="12">
        <f t="shared" si="19"/>
        <v>495.5</v>
      </c>
    </row>
    <row r="44" spans="1:42" ht="13.5">
      <c r="A44" s="16" t="str">
        <f t="shared" si="0"/>
        <v>41</v>
      </c>
      <c r="B44" s="16" t="str">
        <f t="shared" si="9"/>
        <v># ^</v>
      </c>
      <c r="C44" s="17" t="s">
        <v>175</v>
      </c>
      <c r="D44" s="18">
        <v>81</v>
      </c>
      <c r="E44" s="19">
        <f>ROUND(F44+IF('Men''s Epée'!$A$3=1,G44,0)+LARGE($W44:$AE44,1)+LARGE($W44:$AE44,2)+LARGE($W44:$AE44,3),0)</f>
        <v>488</v>
      </c>
      <c r="F44" s="20"/>
      <c r="G44" s="21"/>
      <c r="H44" s="21" t="s">
        <v>11</v>
      </c>
      <c r="I44" s="22">
        <f>IF(OR('Men''s Epée'!$A$3=1,'Men''s Epée'!$W$3=TRUE),IF(OR(H44&gt;=49,ISNUMBER(H44)=FALSE),0,VLOOKUP(H44,PointTable,I$3,TRUE)),0)</f>
        <v>0</v>
      </c>
      <c r="J44" s="21">
        <v>45.5</v>
      </c>
      <c r="K44" s="22">
        <f>IF(OR('Men''s Epée'!$A$3=1,'Men''s Epée'!$X$3=TRUE),IF(OR(J44&gt;=49,ISNUMBER(J44)=FALSE),0,VLOOKUP(J44,PointTable,K$3,TRUE)),0)</f>
        <v>212.5</v>
      </c>
      <c r="L44" s="21" t="s">
        <v>11</v>
      </c>
      <c r="M44" s="22">
        <f>IF(OR('Men''s Epée'!$A$3=1,'Men''s Epée'!$Y$3=TRUE),IF(OR(L44&gt;=49,ISNUMBER(L44)=FALSE),0,VLOOKUP(L44,PointTable,M$3,TRUE)),0)</f>
        <v>0</v>
      </c>
      <c r="N44" s="21" t="s">
        <v>11</v>
      </c>
      <c r="O44" s="22">
        <f>IF(OR('Men''s Epée'!$A$3=1,'Men''s Epée'!$Z$3=TRUE),IF(OR(N44&gt;=49,ISNUMBER(N44)=FALSE),0,VLOOKUP(N44,PointTable,O$3,TRUE)),0)</f>
        <v>0</v>
      </c>
      <c r="P44" s="21">
        <v>32</v>
      </c>
      <c r="Q44" s="22">
        <f>IF(OR('Men''s Epée'!$A$3=1,'Men''s Epée'!$AA$3=TRUE),IF(OR(P44&gt;=49,ISNUMBER(P44)=FALSE),0,VLOOKUP(P44,PointTable,Q$3,TRUE)),0)</f>
        <v>275</v>
      </c>
      <c r="R44" s="23"/>
      <c r="S44" s="23"/>
      <c r="T44" s="23"/>
      <c r="U44" s="24"/>
      <c r="W44" s="25">
        <f t="shared" si="10"/>
        <v>0</v>
      </c>
      <c r="X44" s="25">
        <f t="shared" si="11"/>
        <v>212.5</v>
      </c>
      <c r="Y44" s="25">
        <f t="shared" si="12"/>
        <v>0</v>
      </c>
      <c r="Z44" s="25">
        <f t="shared" si="13"/>
        <v>0</v>
      </c>
      <c r="AA44" s="25">
        <f t="shared" si="14"/>
        <v>275</v>
      </c>
      <c r="AB44" s="25">
        <f>IF(OR('Men''s Epée'!$A$3=1,R44&gt;0),ABS(R44),0)</f>
        <v>0</v>
      </c>
      <c r="AC44" s="25">
        <f>IF(OR('Men''s Epée'!$A$3=1,S44&gt;0),ABS(S44),0)</f>
        <v>0</v>
      </c>
      <c r="AD44" s="25">
        <f>IF(OR('Men''s Epée'!$A$3=1,T44&gt;0),ABS(T44),0)</f>
        <v>0</v>
      </c>
      <c r="AE44" s="25">
        <f>IF(OR('Men''s Epée'!$A$3=1,U44&gt;0),ABS(U44),0)</f>
        <v>0</v>
      </c>
      <c r="AG44" s="12">
        <f>IF('Men''s Epée'!$W$3=TRUE,I44,0)</f>
        <v>0</v>
      </c>
      <c r="AH44" s="12">
        <f>IF('Men''s Epée'!$X$3=TRUE,K44,0)</f>
        <v>212.5</v>
      </c>
      <c r="AI44" s="12">
        <f>IF('Men''s Epée'!$Y$3=TRUE,M44,0)</f>
        <v>0</v>
      </c>
      <c r="AJ44" s="12">
        <f>IF('Men''s Epée'!$Z$3=TRUE,O44,0)</f>
        <v>0</v>
      </c>
      <c r="AK44" s="12">
        <f>IF('Men''s Epée'!$AA$3=TRUE,Q44,0)</f>
        <v>275</v>
      </c>
      <c r="AL44" s="26">
        <f t="shared" si="15"/>
        <v>0</v>
      </c>
      <c r="AM44" s="26">
        <f t="shared" si="16"/>
        <v>0</v>
      </c>
      <c r="AN44" s="26">
        <f t="shared" si="17"/>
        <v>0</v>
      </c>
      <c r="AO44" s="26">
        <f t="shared" si="18"/>
        <v>0</v>
      </c>
      <c r="AP44" s="12">
        <f t="shared" si="19"/>
        <v>487.5</v>
      </c>
    </row>
    <row r="45" spans="1:42" ht="13.5">
      <c r="A45" s="16" t="str">
        <f t="shared" si="0"/>
        <v>42</v>
      </c>
      <c r="B45" s="16" t="str">
        <f t="shared" si="9"/>
        <v>^</v>
      </c>
      <c r="C45" s="17" t="s">
        <v>339</v>
      </c>
      <c r="D45" s="18">
        <v>77</v>
      </c>
      <c r="E45" s="19">
        <f>ROUND(F45+IF('Men''s Epée'!$A$3=1,G45,0)+LARGE($W45:$AE45,1)+LARGE($W45:$AE45,2)+LARGE($W45:$AE45,3),0)</f>
        <v>481</v>
      </c>
      <c r="F45" s="20"/>
      <c r="G45" s="21"/>
      <c r="H45" s="21" t="s">
        <v>11</v>
      </c>
      <c r="I45" s="22">
        <f>IF(OR('Men''s Epée'!$A$3=1,'Men''s Epée'!$W$3=TRUE),IF(OR(H45&gt;=49,ISNUMBER(H45)=FALSE),0,VLOOKUP(H45,PointTable,I$3,TRUE)),0)</f>
        <v>0</v>
      </c>
      <c r="J45" s="21">
        <v>48</v>
      </c>
      <c r="K45" s="22">
        <f>IF(OR('Men''s Epée'!$A$3=1,'Men''s Epée'!$X$3=TRUE),IF(OR(J45&gt;=49,ISNUMBER(J45)=FALSE),0,VLOOKUP(J45,PointTable,K$3,TRUE)),0)</f>
        <v>200</v>
      </c>
      <c r="L45" s="21" t="s">
        <v>11</v>
      </c>
      <c r="M45" s="22">
        <f>IF(OR('Men''s Epée'!$A$3=1,'Men''s Epée'!$Y$3=TRUE),IF(OR(L45&gt;=49,ISNUMBER(L45)=FALSE),0,VLOOKUP(L45,PointTable,M$3,TRUE)),0)</f>
        <v>0</v>
      </c>
      <c r="N45" s="21" t="s">
        <v>11</v>
      </c>
      <c r="O45" s="22">
        <f>IF(OR('Men''s Epée'!$A$3=1,'Men''s Epée'!$Z$3=TRUE),IF(OR(N45&gt;=49,ISNUMBER(N45)=FALSE),0,VLOOKUP(N45,PointTable,O$3,TRUE)),0)</f>
        <v>0</v>
      </c>
      <c r="P45" s="21">
        <v>29</v>
      </c>
      <c r="Q45" s="22">
        <f>IF(OR('Men''s Epée'!$A$3=1,'Men''s Epée'!$AA$3=TRUE),IF(OR(P45&gt;=49,ISNUMBER(P45)=FALSE),0,VLOOKUP(P45,PointTable,Q$3,TRUE)),0)</f>
        <v>281</v>
      </c>
      <c r="R45" s="23"/>
      <c r="S45" s="23"/>
      <c r="T45" s="23"/>
      <c r="U45" s="24"/>
      <c r="W45" s="25">
        <f t="shared" si="10"/>
        <v>0</v>
      </c>
      <c r="X45" s="25">
        <f t="shared" si="11"/>
        <v>200</v>
      </c>
      <c r="Y45" s="25">
        <f t="shared" si="12"/>
        <v>0</v>
      </c>
      <c r="Z45" s="25">
        <f t="shared" si="13"/>
        <v>0</v>
      </c>
      <c r="AA45" s="25">
        <f t="shared" si="14"/>
        <v>281</v>
      </c>
      <c r="AB45" s="25">
        <f>IF(OR('Men''s Epée'!$A$3=1,R45&gt;0),ABS(R45),0)</f>
        <v>0</v>
      </c>
      <c r="AC45" s="25">
        <f>IF(OR('Men''s Epée'!$A$3=1,S45&gt;0),ABS(S45),0)</f>
        <v>0</v>
      </c>
      <c r="AD45" s="25">
        <f>IF(OR('Men''s Epée'!$A$3=1,T45&gt;0),ABS(T45),0)</f>
        <v>0</v>
      </c>
      <c r="AE45" s="25">
        <f>IF(OR('Men''s Epée'!$A$3=1,U45&gt;0),ABS(U45),0)</f>
        <v>0</v>
      </c>
      <c r="AG45" s="12">
        <f>IF('Men''s Epée'!$W$3=TRUE,I45,0)</f>
        <v>0</v>
      </c>
      <c r="AH45" s="12">
        <f>IF('Men''s Epée'!$X$3=TRUE,K45,0)</f>
        <v>200</v>
      </c>
      <c r="AI45" s="12">
        <f>IF('Men''s Epée'!$Y$3=TRUE,M45,0)</f>
        <v>0</v>
      </c>
      <c r="AJ45" s="12">
        <f>IF('Men''s Epée'!$Z$3=TRUE,O45,0)</f>
        <v>0</v>
      </c>
      <c r="AK45" s="12">
        <f>IF('Men''s Epée'!$AA$3=TRUE,Q45,0)</f>
        <v>281</v>
      </c>
      <c r="AL45" s="26">
        <f t="shared" si="15"/>
        <v>0</v>
      </c>
      <c r="AM45" s="26">
        <f t="shared" si="16"/>
        <v>0</v>
      </c>
      <c r="AN45" s="26">
        <f t="shared" si="17"/>
        <v>0</v>
      </c>
      <c r="AO45" s="26">
        <f t="shared" si="18"/>
        <v>0</v>
      </c>
      <c r="AP45" s="12">
        <f t="shared" si="19"/>
        <v>481</v>
      </c>
    </row>
    <row r="46" spans="1:42" ht="13.5">
      <c r="A46" s="16" t="str">
        <f t="shared" si="0"/>
        <v>43</v>
      </c>
      <c r="B46" s="16" t="str">
        <f t="shared" si="9"/>
        <v>^</v>
      </c>
      <c r="C46" s="17" t="s">
        <v>248</v>
      </c>
      <c r="D46" s="18">
        <v>76</v>
      </c>
      <c r="E46" s="19">
        <f>ROUND(F46+IF('Men''s Epée'!$A$3=1,G46,0)+LARGE($W46:$AE46,1)+LARGE($W46:$AE46,2)+LARGE($W46:$AE46,3),0)</f>
        <v>480</v>
      </c>
      <c r="F46" s="20"/>
      <c r="G46" s="21"/>
      <c r="H46" s="21">
        <v>41</v>
      </c>
      <c r="I46" s="22">
        <f>IF(OR('Men''s Epée'!$A$3=1,'Men''s Epée'!$W$3=TRUE),IF(OR(H46&gt;=49,ISNUMBER(H46)=FALSE),0,VLOOKUP(H46,PointTable,I$3,TRUE)),0)</f>
        <v>235</v>
      </c>
      <c r="J46" s="21">
        <v>39</v>
      </c>
      <c r="K46" s="22">
        <f>IF(OR('Men''s Epée'!$A$3=1,'Men''s Epée'!$X$3=TRUE),IF(OR(J46&gt;=49,ISNUMBER(J46)=FALSE),0,VLOOKUP(J46,PointTable,K$3,TRUE)),0)</f>
        <v>245</v>
      </c>
      <c r="L46" s="21" t="s">
        <v>11</v>
      </c>
      <c r="M46" s="22">
        <f>IF(OR('Men''s Epée'!$A$3=1,'Men''s Epée'!$Y$3=TRUE),IF(OR(L46&gt;=49,ISNUMBER(L46)=FALSE),0,VLOOKUP(L46,PointTable,M$3,TRUE)),0)</f>
        <v>0</v>
      </c>
      <c r="N46" s="21" t="s">
        <v>11</v>
      </c>
      <c r="O46" s="22">
        <f>IF(OR('Men''s Epée'!$A$3=1,'Men''s Epée'!$Z$3=TRUE),IF(OR(N46&gt;=49,ISNUMBER(N46)=FALSE),0,VLOOKUP(N46,PointTable,O$3,TRUE)),0)</f>
        <v>0</v>
      </c>
      <c r="P46" s="21" t="s">
        <v>11</v>
      </c>
      <c r="Q46" s="22">
        <f>IF(OR('Men''s Epée'!$A$3=1,'Men''s Epée'!$AA$3=TRUE),IF(OR(P46&gt;=49,ISNUMBER(P46)=FALSE),0,VLOOKUP(P46,PointTable,Q$3,TRUE)),0)</f>
        <v>0</v>
      </c>
      <c r="R46" s="23"/>
      <c r="S46" s="23"/>
      <c r="T46" s="23"/>
      <c r="U46" s="24"/>
      <c r="W46" s="25">
        <f t="shared" si="10"/>
        <v>235</v>
      </c>
      <c r="X46" s="25">
        <f t="shared" si="11"/>
        <v>245</v>
      </c>
      <c r="Y46" s="25">
        <f t="shared" si="12"/>
        <v>0</v>
      </c>
      <c r="Z46" s="25">
        <f t="shared" si="13"/>
        <v>0</v>
      </c>
      <c r="AA46" s="25">
        <f t="shared" si="14"/>
        <v>0</v>
      </c>
      <c r="AB46" s="25">
        <f>IF(OR('Men''s Epée'!$A$3=1,R46&gt;0),ABS(R46),0)</f>
        <v>0</v>
      </c>
      <c r="AC46" s="25">
        <f>IF(OR('Men''s Epée'!$A$3=1,S46&gt;0),ABS(S46),0)</f>
        <v>0</v>
      </c>
      <c r="AD46" s="25">
        <f>IF(OR('Men''s Epée'!$A$3=1,T46&gt;0),ABS(T46),0)</f>
        <v>0</v>
      </c>
      <c r="AE46" s="25">
        <f>IF(OR('Men''s Epée'!$A$3=1,U46&gt;0),ABS(U46),0)</f>
        <v>0</v>
      </c>
      <c r="AG46" s="12">
        <f>IF('Men''s Epée'!$W$3=TRUE,I46,0)</f>
        <v>235</v>
      </c>
      <c r="AH46" s="12">
        <f>IF('Men''s Epée'!$X$3=TRUE,K46,0)</f>
        <v>245</v>
      </c>
      <c r="AI46" s="12">
        <f>IF('Men''s Epée'!$Y$3=TRUE,M46,0)</f>
        <v>0</v>
      </c>
      <c r="AJ46" s="12">
        <f>IF('Men''s Epée'!$Z$3=TRUE,O46,0)</f>
        <v>0</v>
      </c>
      <c r="AK46" s="12">
        <f>IF('Men''s Epée'!$AA$3=TRUE,Q46,0)</f>
        <v>0</v>
      </c>
      <c r="AL46" s="26">
        <f t="shared" si="15"/>
        <v>0</v>
      </c>
      <c r="AM46" s="26">
        <f t="shared" si="16"/>
        <v>0</v>
      </c>
      <c r="AN46" s="26">
        <f t="shared" si="17"/>
        <v>0</v>
      </c>
      <c r="AO46" s="26">
        <f t="shared" si="18"/>
        <v>0</v>
      </c>
      <c r="AP46" s="12">
        <f t="shared" si="19"/>
        <v>480</v>
      </c>
    </row>
    <row r="47" spans="1:42" ht="13.5">
      <c r="A47" s="16" t="str">
        <f t="shared" si="0"/>
        <v>44</v>
      </c>
      <c r="B47" s="16" t="str">
        <f t="shared" si="9"/>
        <v>#</v>
      </c>
      <c r="C47" s="17" t="s">
        <v>334</v>
      </c>
      <c r="D47" s="18">
        <v>82</v>
      </c>
      <c r="E47" s="19">
        <f>ROUND(F47+IF('Men''s Epée'!$A$3=1,G47,0)+LARGE($W47:$AE47,1)+LARGE($W47:$AE47,2)+LARGE($W47:$AE47,3),0)</f>
        <v>450</v>
      </c>
      <c r="F47" s="20"/>
      <c r="G47" s="21"/>
      <c r="H47" s="21" t="s">
        <v>11</v>
      </c>
      <c r="I47" s="22">
        <f>IF(OR('Men''s Epée'!$A$3=1,'Men''s Epée'!$W$3=TRUE),IF(OR(H47&gt;=49,ISNUMBER(H47)=FALSE),0,VLOOKUP(H47,PointTable,I$3,TRUE)),0)</f>
        <v>0</v>
      </c>
      <c r="J47" s="21">
        <v>42</v>
      </c>
      <c r="K47" s="22">
        <f>IF(OR('Men''s Epée'!$A$3=1,'Men''s Epée'!$X$3=TRUE),IF(OR(J47&gt;=49,ISNUMBER(J47)=FALSE),0,VLOOKUP(J47,PointTable,K$3,TRUE)),0)</f>
        <v>230</v>
      </c>
      <c r="L47" s="21">
        <v>44</v>
      </c>
      <c r="M47" s="22">
        <f>IF(OR('Men''s Epée'!$A$3=1,'Men''s Epée'!$Y$3=TRUE),IF(OR(L47&gt;=49,ISNUMBER(L47)=FALSE),0,VLOOKUP(L47,PointTable,M$3,TRUE)),0)</f>
        <v>220</v>
      </c>
      <c r="N47" s="21" t="s">
        <v>11</v>
      </c>
      <c r="O47" s="22">
        <f>IF(OR('Men''s Epée'!$A$3=1,'Men''s Epée'!$Z$3=TRUE),IF(OR(N47&gt;=49,ISNUMBER(N47)=FALSE),0,VLOOKUP(N47,PointTable,O$3,TRUE)),0)</f>
        <v>0</v>
      </c>
      <c r="P47" s="21" t="s">
        <v>11</v>
      </c>
      <c r="Q47" s="22">
        <f>IF(OR('Men''s Epée'!$A$3=1,'Men''s Epée'!$AA$3=TRUE),IF(OR(P47&gt;=49,ISNUMBER(P47)=FALSE),0,VLOOKUP(P47,PointTable,Q$3,TRUE)),0)</f>
        <v>0</v>
      </c>
      <c r="R47" s="23"/>
      <c r="S47" s="23"/>
      <c r="T47" s="23"/>
      <c r="U47" s="24"/>
      <c r="W47" s="25">
        <f t="shared" si="10"/>
        <v>0</v>
      </c>
      <c r="X47" s="25">
        <f t="shared" si="11"/>
        <v>230</v>
      </c>
      <c r="Y47" s="25">
        <f t="shared" si="12"/>
        <v>220</v>
      </c>
      <c r="Z47" s="25">
        <f t="shared" si="13"/>
        <v>0</v>
      </c>
      <c r="AA47" s="25">
        <f t="shared" si="14"/>
        <v>0</v>
      </c>
      <c r="AB47" s="25">
        <f>IF(OR('Men''s Epée'!$A$3=1,R47&gt;0),ABS(R47),0)</f>
        <v>0</v>
      </c>
      <c r="AC47" s="25">
        <f>IF(OR('Men''s Epée'!$A$3=1,S47&gt;0),ABS(S47),0)</f>
        <v>0</v>
      </c>
      <c r="AD47" s="25">
        <f>IF(OR('Men''s Epée'!$A$3=1,T47&gt;0),ABS(T47),0)</f>
        <v>0</v>
      </c>
      <c r="AE47" s="25">
        <f>IF(OR('Men''s Epée'!$A$3=1,U47&gt;0),ABS(U47),0)</f>
        <v>0</v>
      </c>
      <c r="AG47" s="12">
        <f>IF('Men''s Epée'!$W$3=TRUE,I47,0)</f>
        <v>0</v>
      </c>
      <c r="AH47" s="12">
        <f>IF('Men''s Epée'!$X$3=TRUE,K47,0)</f>
        <v>230</v>
      </c>
      <c r="AI47" s="12">
        <f>IF('Men''s Epée'!$Y$3=TRUE,M47,0)</f>
        <v>220</v>
      </c>
      <c r="AJ47" s="12">
        <f>IF('Men''s Epée'!$Z$3=TRUE,O47,0)</f>
        <v>0</v>
      </c>
      <c r="AK47" s="12">
        <f>IF('Men''s Epée'!$AA$3=TRUE,Q47,0)</f>
        <v>0</v>
      </c>
      <c r="AL47" s="26">
        <f t="shared" si="15"/>
        <v>0</v>
      </c>
      <c r="AM47" s="26">
        <f t="shared" si="16"/>
        <v>0</v>
      </c>
      <c r="AN47" s="26">
        <f t="shared" si="17"/>
        <v>0</v>
      </c>
      <c r="AO47" s="26">
        <f t="shared" si="18"/>
        <v>0</v>
      </c>
      <c r="AP47" s="12">
        <f t="shared" si="19"/>
        <v>450</v>
      </c>
    </row>
    <row r="48" spans="1:42" ht="13.5">
      <c r="A48" s="16" t="str">
        <f t="shared" si="0"/>
        <v>45</v>
      </c>
      <c r="B48" s="16" t="str">
        <f t="shared" si="9"/>
        <v>^</v>
      </c>
      <c r="C48" s="17" t="s">
        <v>236</v>
      </c>
      <c r="D48" s="18">
        <v>71</v>
      </c>
      <c r="E48" s="19">
        <f>ROUND(F48+IF('Men''s Epée'!$A$3=1,G48,0)+LARGE($W48:$AE48,1)+LARGE($W48:$AE48,2)+LARGE($W48:$AE48,3),0)</f>
        <v>415</v>
      </c>
      <c r="F48" s="20"/>
      <c r="G48" s="21"/>
      <c r="H48" s="21" t="s">
        <v>11</v>
      </c>
      <c r="I48" s="22">
        <f>IF(OR('Men''s Epée'!$A$3=1,'Men''s Epée'!$W$3=TRUE),IF(OR(H48&gt;=49,ISNUMBER(H48)=FALSE),0,VLOOKUP(H48,PointTable,I$3,TRUE)),0)</f>
        <v>0</v>
      </c>
      <c r="J48" s="21">
        <v>17</v>
      </c>
      <c r="K48" s="22">
        <f>IF(OR('Men''s Epée'!$A$3=1,'Men''s Epée'!$X$3=TRUE),IF(OR(J48&gt;=49,ISNUMBER(J48)=FALSE),0,VLOOKUP(J48,PointTable,K$3,TRUE)),0)</f>
        <v>415</v>
      </c>
      <c r="L48" s="21" t="s">
        <v>11</v>
      </c>
      <c r="M48" s="22">
        <f>IF(OR('Men''s Epée'!$A$3=1,'Men''s Epée'!$Y$3=TRUE),IF(OR(L48&gt;=49,ISNUMBER(L48)=FALSE),0,VLOOKUP(L48,PointTable,M$3,TRUE)),0)</f>
        <v>0</v>
      </c>
      <c r="N48" s="21" t="s">
        <v>11</v>
      </c>
      <c r="O48" s="22">
        <f>IF(OR('Men''s Epée'!$A$3=1,'Men''s Epée'!$Z$3=TRUE),IF(OR(N48&gt;=49,ISNUMBER(N48)=FALSE),0,VLOOKUP(N48,PointTable,O$3,TRUE)),0)</f>
        <v>0</v>
      </c>
      <c r="P48" s="21" t="s">
        <v>11</v>
      </c>
      <c r="Q48" s="22">
        <f>IF(OR('Men''s Epée'!$A$3=1,'Men''s Epée'!$AA$3=TRUE),IF(OR(P48&gt;=49,ISNUMBER(P48)=FALSE),0,VLOOKUP(P48,PointTable,Q$3,TRUE)),0)</f>
        <v>0</v>
      </c>
      <c r="R48" s="23"/>
      <c r="S48" s="23"/>
      <c r="T48" s="23"/>
      <c r="U48" s="24"/>
      <c r="W48" s="25">
        <f t="shared" si="10"/>
        <v>0</v>
      </c>
      <c r="X48" s="25">
        <f t="shared" si="11"/>
        <v>415</v>
      </c>
      <c r="Y48" s="25">
        <f t="shared" si="12"/>
        <v>0</v>
      </c>
      <c r="Z48" s="25">
        <f t="shared" si="13"/>
        <v>0</v>
      </c>
      <c r="AA48" s="25">
        <f t="shared" si="14"/>
        <v>0</v>
      </c>
      <c r="AB48" s="25">
        <f>IF(OR('Men''s Epée'!$A$3=1,R48&gt;0),ABS(R48),0)</f>
        <v>0</v>
      </c>
      <c r="AC48" s="25">
        <f>IF(OR('Men''s Epée'!$A$3=1,S48&gt;0),ABS(S48),0)</f>
        <v>0</v>
      </c>
      <c r="AD48" s="25">
        <f>IF(OR('Men''s Epée'!$A$3=1,T48&gt;0),ABS(T48),0)</f>
        <v>0</v>
      </c>
      <c r="AE48" s="25">
        <f>IF(OR('Men''s Epée'!$A$3=1,U48&gt;0),ABS(U48),0)</f>
        <v>0</v>
      </c>
      <c r="AG48" s="12">
        <f>IF('Men''s Epée'!$W$3=TRUE,I48,0)</f>
        <v>0</v>
      </c>
      <c r="AH48" s="12">
        <f>IF('Men''s Epée'!$X$3=TRUE,K48,0)</f>
        <v>415</v>
      </c>
      <c r="AI48" s="12">
        <f>IF('Men''s Epée'!$Y$3=TRUE,M48,0)</f>
        <v>0</v>
      </c>
      <c r="AJ48" s="12">
        <f>IF('Men''s Epée'!$Z$3=TRUE,O48,0)</f>
        <v>0</v>
      </c>
      <c r="AK48" s="12">
        <f>IF('Men''s Epée'!$AA$3=TRUE,Q48,0)</f>
        <v>0</v>
      </c>
      <c r="AL48" s="26">
        <f t="shared" si="15"/>
        <v>0</v>
      </c>
      <c r="AM48" s="26">
        <f t="shared" si="16"/>
        <v>0</v>
      </c>
      <c r="AN48" s="26">
        <f t="shared" si="17"/>
        <v>0</v>
      </c>
      <c r="AO48" s="26">
        <f t="shared" si="18"/>
        <v>0</v>
      </c>
      <c r="AP48" s="12">
        <f t="shared" si="19"/>
        <v>415</v>
      </c>
    </row>
    <row r="49" spans="1:42" ht="13.5">
      <c r="A49" s="16" t="str">
        <f t="shared" si="0"/>
        <v>46</v>
      </c>
      <c r="B49" s="16">
        <f t="shared" si="9"/>
      </c>
      <c r="C49" s="17" t="s">
        <v>391</v>
      </c>
      <c r="D49" s="18">
        <v>67</v>
      </c>
      <c r="E49" s="19">
        <f>ROUND(F49+IF('Men''s Epée'!$A$3=1,G49,0)+LARGE($W49:$AE49,1)+LARGE($W49:$AE49,2)+LARGE($W49:$AE49,3),0)</f>
        <v>395</v>
      </c>
      <c r="F49" s="20"/>
      <c r="G49" s="21"/>
      <c r="H49" s="21">
        <v>21</v>
      </c>
      <c r="I49" s="22">
        <f>IF(OR('Men''s Epée'!$A$3=1,'Men''s Epée'!$W$3=TRUE),IF(OR(H49&gt;=49,ISNUMBER(H49)=FALSE),0,VLOOKUP(H49,PointTable,I$3,TRUE)),0)</f>
        <v>395</v>
      </c>
      <c r="J49" s="21" t="s">
        <v>11</v>
      </c>
      <c r="K49" s="22">
        <f>IF(OR('Men''s Epée'!$A$3=1,'Men''s Epée'!$X$3=TRUE),IF(OR(J49&gt;=49,ISNUMBER(J49)=FALSE),0,VLOOKUP(J49,PointTable,K$3,TRUE)),0)</f>
        <v>0</v>
      </c>
      <c r="L49" s="21" t="s">
        <v>11</v>
      </c>
      <c r="M49" s="22">
        <f>IF(OR('Men''s Epée'!$A$3=1,'Men''s Epée'!$Y$3=TRUE),IF(OR(L49&gt;=49,ISNUMBER(L49)=FALSE),0,VLOOKUP(L49,PointTable,M$3,TRUE)),0)</f>
        <v>0</v>
      </c>
      <c r="N49" s="21" t="s">
        <v>11</v>
      </c>
      <c r="O49" s="22">
        <f>IF(OR('Men''s Epée'!$A$3=1,'Men''s Epée'!$Z$3=TRUE),IF(OR(N49&gt;=49,ISNUMBER(N49)=FALSE),0,VLOOKUP(N49,PointTable,O$3,TRUE)),0)</f>
        <v>0</v>
      </c>
      <c r="P49" s="21" t="s">
        <v>11</v>
      </c>
      <c r="Q49" s="22">
        <f>IF(OR('Men''s Epée'!$A$3=1,'Men''s Epée'!$AA$3=TRUE),IF(OR(P49&gt;=49,ISNUMBER(P49)=FALSE),0,VLOOKUP(P49,PointTable,Q$3,TRUE)),0)</f>
        <v>0</v>
      </c>
      <c r="R49" s="23"/>
      <c r="S49" s="23"/>
      <c r="T49" s="23"/>
      <c r="U49" s="24"/>
      <c r="W49" s="25">
        <f t="shared" si="10"/>
        <v>395</v>
      </c>
      <c r="X49" s="25">
        <f t="shared" si="11"/>
        <v>0</v>
      </c>
      <c r="Y49" s="25">
        <f t="shared" si="12"/>
        <v>0</v>
      </c>
      <c r="Z49" s="25">
        <f t="shared" si="13"/>
        <v>0</v>
      </c>
      <c r="AA49" s="25">
        <f t="shared" si="14"/>
        <v>0</v>
      </c>
      <c r="AB49" s="25">
        <f>IF(OR('Men''s Epée'!$A$3=1,R49&gt;0),ABS(R49),0)</f>
        <v>0</v>
      </c>
      <c r="AC49" s="25">
        <f>IF(OR('Men''s Epée'!$A$3=1,S49&gt;0),ABS(S49),0)</f>
        <v>0</v>
      </c>
      <c r="AD49" s="25">
        <f>IF(OR('Men''s Epée'!$A$3=1,T49&gt;0),ABS(T49),0)</f>
        <v>0</v>
      </c>
      <c r="AE49" s="25">
        <f>IF(OR('Men''s Epée'!$A$3=1,U49&gt;0),ABS(U49),0)</f>
        <v>0</v>
      </c>
      <c r="AG49" s="12">
        <f>IF('Men''s Epée'!$W$3=TRUE,I49,0)</f>
        <v>395</v>
      </c>
      <c r="AH49" s="12">
        <f>IF('Men''s Epée'!$X$3=TRUE,K49,0)</f>
        <v>0</v>
      </c>
      <c r="AI49" s="12">
        <f>IF('Men''s Epée'!$Y$3=TRUE,M49,0)</f>
        <v>0</v>
      </c>
      <c r="AJ49" s="12">
        <f>IF('Men''s Epée'!$Z$3=TRUE,O49,0)</f>
        <v>0</v>
      </c>
      <c r="AK49" s="12">
        <f>IF('Men''s Epée'!$AA$3=TRUE,Q49,0)</f>
        <v>0</v>
      </c>
      <c r="AL49" s="26">
        <f t="shared" si="15"/>
        <v>0</v>
      </c>
      <c r="AM49" s="26">
        <f t="shared" si="16"/>
        <v>0</v>
      </c>
      <c r="AN49" s="26">
        <f t="shared" si="17"/>
        <v>0</v>
      </c>
      <c r="AO49" s="26">
        <f t="shared" si="18"/>
        <v>0</v>
      </c>
      <c r="AP49" s="12">
        <f t="shared" si="19"/>
        <v>395</v>
      </c>
    </row>
    <row r="50" spans="1:42" ht="13.5">
      <c r="A50" s="16" t="str">
        <f t="shared" si="0"/>
        <v>47</v>
      </c>
      <c r="B50" s="16" t="str">
        <f t="shared" si="9"/>
        <v>^</v>
      </c>
      <c r="C50" s="17" t="s">
        <v>396</v>
      </c>
      <c r="D50" s="18">
        <v>77</v>
      </c>
      <c r="E50" s="19">
        <f>ROUND(F50+IF('Men''s Epée'!$A$3=1,G50,0)+LARGE($W50:$AE50,1)+LARGE($W50:$AE50,2)+LARGE($W50:$AE50,3),0)</f>
        <v>390</v>
      </c>
      <c r="F50" s="20"/>
      <c r="G50" s="21"/>
      <c r="H50" s="21" t="s">
        <v>11</v>
      </c>
      <c r="I50" s="22">
        <f>IF(OR('Men''s Epée'!$A$3=1,'Men''s Epée'!$W$3=TRUE),IF(OR(H50&gt;=49,ISNUMBER(H50)=FALSE),0,VLOOKUP(H50,PointTable,I$3,TRUE)),0)</f>
        <v>0</v>
      </c>
      <c r="J50" s="21" t="s">
        <v>11</v>
      </c>
      <c r="K50" s="22">
        <f>IF(OR('Men''s Epée'!$A$3=1,'Men''s Epée'!$X$3=TRUE),IF(OR(J50&gt;=49,ISNUMBER(J50)=FALSE),0,VLOOKUP(J50,PointTable,K$3,TRUE)),0)</f>
        <v>0</v>
      </c>
      <c r="L50" s="21">
        <v>22</v>
      </c>
      <c r="M50" s="22">
        <f>IF(OR('Men''s Epée'!$A$3=1,'Men''s Epée'!$Y$3=TRUE),IF(OR(L50&gt;=49,ISNUMBER(L50)=FALSE),0,VLOOKUP(L50,PointTable,M$3,TRUE)),0)</f>
        <v>390</v>
      </c>
      <c r="N50" s="21" t="s">
        <v>11</v>
      </c>
      <c r="O50" s="22">
        <f>IF(OR('Men''s Epée'!$A$3=1,'Men''s Epée'!$Z$3=TRUE),IF(OR(N50&gt;=49,ISNUMBER(N50)=FALSE),0,VLOOKUP(N50,PointTable,O$3,TRUE)),0)</f>
        <v>0</v>
      </c>
      <c r="P50" s="21" t="s">
        <v>11</v>
      </c>
      <c r="Q50" s="22">
        <f>IF(OR('Men''s Epée'!$A$3=1,'Men''s Epée'!$AA$3=TRUE),IF(OR(P50&gt;=49,ISNUMBER(P50)=FALSE),0,VLOOKUP(P50,PointTable,Q$3,TRUE)),0)</f>
        <v>0</v>
      </c>
      <c r="R50" s="23"/>
      <c r="S50" s="23"/>
      <c r="T50" s="23"/>
      <c r="U50" s="24"/>
      <c r="W50" s="25">
        <f t="shared" si="10"/>
        <v>0</v>
      </c>
      <c r="X50" s="25">
        <f t="shared" si="11"/>
        <v>0</v>
      </c>
      <c r="Y50" s="25">
        <f t="shared" si="12"/>
        <v>390</v>
      </c>
      <c r="Z50" s="25">
        <f t="shared" si="13"/>
        <v>0</v>
      </c>
      <c r="AA50" s="25">
        <f t="shared" si="14"/>
        <v>0</v>
      </c>
      <c r="AB50" s="25">
        <f>IF(OR('Men''s Epée'!$A$3=1,R50&gt;0),ABS(R50),0)</f>
        <v>0</v>
      </c>
      <c r="AC50" s="25">
        <f>IF(OR('Men''s Epée'!$A$3=1,S50&gt;0),ABS(S50),0)</f>
        <v>0</v>
      </c>
      <c r="AD50" s="25">
        <f>IF(OR('Men''s Epée'!$A$3=1,T50&gt;0),ABS(T50),0)</f>
        <v>0</v>
      </c>
      <c r="AE50" s="25">
        <f>IF(OR('Men''s Epée'!$A$3=1,U50&gt;0),ABS(U50),0)</f>
        <v>0</v>
      </c>
      <c r="AG50" s="12">
        <f>IF('Men''s Epée'!$W$3=TRUE,I50,0)</f>
        <v>0</v>
      </c>
      <c r="AH50" s="12">
        <f>IF('Men''s Epée'!$X$3=TRUE,K50,0)</f>
        <v>0</v>
      </c>
      <c r="AI50" s="12">
        <f>IF('Men''s Epée'!$Y$3=TRUE,M50,0)</f>
        <v>390</v>
      </c>
      <c r="AJ50" s="12">
        <f>IF('Men''s Epée'!$Z$3=TRUE,O50,0)</f>
        <v>0</v>
      </c>
      <c r="AK50" s="12">
        <f>IF('Men''s Epée'!$AA$3=TRUE,Q50,0)</f>
        <v>0</v>
      </c>
      <c r="AL50" s="26">
        <f t="shared" si="15"/>
        <v>0</v>
      </c>
      <c r="AM50" s="26">
        <f t="shared" si="16"/>
        <v>0</v>
      </c>
      <c r="AN50" s="26">
        <f t="shared" si="17"/>
        <v>0</v>
      </c>
      <c r="AO50" s="26">
        <f t="shared" si="18"/>
        <v>0</v>
      </c>
      <c r="AP50" s="12">
        <f t="shared" si="19"/>
        <v>390</v>
      </c>
    </row>
    <row r="51" spans="1:42" ht="13.5">
      <c r="A51" s="16" t="str">
        <f t="shared" si="0"/>
        <v>48</v>
      </c>
      <c r="B51" s="16" t="str">
        <f t="shared" si="9"/>
        <v># ^</v>
      </c>
      <c r="C51" s="17" t="s">
        <v>363</v>
      </c>
      <c r="D51" s="18">
        <v>80</v>
      </c>
      <c r="E51" s="19">
        <f>ROUND(F51+IF('Men''s Epée'!$A$3=1,G51,0)+LARGE($W51:$AE51,1)+LARGE($W51:$AE51,2)+LARGE($W51:$AE51,3),0)</f>
        <v>385</v>
      </c>
      <c r="F51" s="20"/>
      <c r="G51" s="21"/>
      <c r="H51" s="21" t="s">
        <v>11</v>
      </c>
      <c r="I51" s="22">
        <f>IF(OR('Men''s Epée'!$A$3=1,'Men''s Epée'!$W$3=TRUE),IF(OR(H51&gt;=49,ISNUMBER(H51)=FALSE),0,VLOOKUP(H51,PointTable,I$3,TRUE)),0)</f>
        <v>0</v>
      </c>
      <c r="J51" s="21" t="s">
        <v>11</v>
      </c>
      <c r="K51" s="22">
        <f>IF(OR('Men''s Epée'!$A$3=1,'Men''s Epée'!$X$3=TRUE),IF(OR(J51&gt;=49,ISNUMBER(J51)=FALSE),0,VLOOKUP(J51,PointTable,K$3,TRUE)),0)</f>
        <v>0</v>
      </c>
      <c r="L51" s="21">
        <v>23</v>
      </c>
      <c r="M51" s="22">
        <f>IF(OR('Men''s Epée'!$A$3=1,'Men''s Epée'!$Y$3=TRUE),IF(OR(L51&gt;=49,ISNUMBER(L51)=FALSE),0,VLOOKUP(L51,PointTable,M$3,TRUE)),0)</f>
        <v>385</v>
      </c>
      <c r="N51" s="21" t="s">
        <v>11</v>
      </c>
      <c r="O51" s="22">
        <f>IF(OR('Men''s Epée'!$A$3=1,'Men''s Epée'!$Z$3=TRUE),IF(OR(N51&gt;=49,ISNUMBER(N51)=FALSE),0,VLOOKUP(N51,PointTable,O$3,TRUE)),0)</f>
        <v>0</v>
      </c>
      <c r="P51" s="21" t="s">
        <v>11</v>
      </c>
      <c r="Q51" s="22">
        <f>IF(OR('Men''s Epée'!$A$3=1,'Men''s Epée'!$AA$3=TRUE),IF(OR(P51&gt;=49,ISNUMBER(P51)=FALSE),0,VLOOKUP(P51,PointTable,Q$3,TRUE)),0)</f>
        <v>0</v>
      </c>
      <c r="R51" s="23"/>
      <c r="S51" s="23"/>
      <c r="T51" s="23"/>
      <c r="U51" s="24"/>
      <c r="W51" s="25">
        <f t="shared" si="10"/>
        <v>0</v>
      </c>
      <c r="X51" s="25">
        <f t="shared" si="11"/>
        <v>0</v>
      </c>
      <c r="Y51" s="25">
        <f t="shared" si="12"/>
        <v>385</v>
      </c>
      <c r="Z51" s="25">
        <f t="shared" si="13"/>
        <v>0</v>
      </c>
      <c r="AA51" s="25">
        <f t="shared" si="14"/>
        <v>0</v>
      </c>
      <c r="AB51" s="25">
        <f>IF(OR('Men''s Epée'!$A$3=1,R51&gt;0),ABS(R51),0)</f>
        <v>0</v>
      </c>
      <c r="AC51" s="25">
        <f>IF(OR('Men''s Epée'!$A$3=1,S51&gt;0),ABS(S51),0)</f>
        <v>0</v>
      </c>
      <c r="AD51" s="25">
        <f>IF(OR('Men''s Epée'!$A$3=1,T51&gt;0),ABS(T51),0)</f>
        <v>0</v>
      </c>
      <c r="AE51" s="25">
        <f>IF(OR('Men''s Epée'!$A$3=1,U51&gt;0),ABS(U51),0)</f>
        <v>0</v>
      </c>
      <c r="AG51" s="12">
        <f>IF('Men''s Epée'!$W$3=TRUE,I51,0)</f>
        <v>0</v>
      </c>
      <c r="AH51" s="12">
        <f>IF('Men''s Epée'!$X$3=TRUE,K51,0)</f>
        <v>0</v>
      </c>
      <c r="AI51" s="12">
        <f>IF('Men''s Epée'!$Y$3=TRUE,M51,0)</f>
        <v>385</v>
      </c>
      <c r="AJ51" s="12">
        <f>IF('Men''s Epée'!$Z$3=TRUE,O51,0)</f>
        <v>0</v>
      </c>
      <c r="AK51" s="12">
        <f>IF('Men''s Epée'!$AA$3=TRUE,Q51,0)</f>
        <v>0</v>
      </c>
      <c r="AL51" s="26">
        <f t="shared" si="15"/>
        <v>0</v>
      </c>
      <c r="AM51" s="26">
        <f t="shared" si="16"/>
        <v>0</v>
      </c>
      <c r="AN51" s="26">
        <f t="shared" si="17"/>
        <v>0</v>
      </c>
      <c r="AO51" s="26">
        <f t="shared" si="18"/>
        <v>0</v>
      </c>
      <c r="AP51" s="12">
        <f t="shared" si="19"/>
        <v>385</v>
      </c>
    </row>
    <row r="52" spans="1:42" ht="13.5">
      <c r="A52" s="16" t="str">
        <f t="shared" si="0"/>
        <v>49</v>
      </c>
      <c r="B52" s="16">
        <f aca="true" t="shared" si="20" ref="B52:B74">TRIM(IF(D52&gt;=JuniorCutoff,"#","")&amp;IF(ISERROR(FIND("*",C52))," "&amp;IF(AND(D52&gt;=WUGStartCutoff,D52&lt;=WUGStopCutoff),"^",""),""))</f>
      </c>
      <c r="C52" s="17" t="s">
        <v>327</v>
      </c>
      <c r="D52" s="18">
        <v>69</v>
      </c>
      <c r="E52" s="19">
        <f>ROUND(F52+IF('Men''s Epée'!$A$3=1,G52,0)+LARGE($W52:$AE52,1)+LARGE($W52:$AE52,2)+LARGE($W52:$AE52,3),0)</f>
        <v>380</v>
      </c>
      <c r="F52" s="20"/>
      <c r="G52" s="21"/>
      <c r="H52" s="21" t="s">
        <v>11</v>
      </c>
      <c r="I52" s="22">
        <f>IF(OR('Men''s Epée'!$A$3=1,'Men''s Epée'!$W$3=TRUE),IF(OR(H52&gt;=49,ISNUMBER(H52)=FALSE),0,VLOOKUP(H52,PointTable,I$3,TRUE)),0)</f>
        <v>0</v>
      </c>
      <c r="J52" s="21">
        <v>24</v>
      </c>
      <c r="K52" s="22">
        <f>IF(OR('Men''s Epée'!$A$3=1,'Men''s Epée'!$X$3=TRUE),IF(OR(J52&gt;=49,ISNUMBER(J52)=FALSE),0,VLOOKUP(J52,PointTable,K$3,TRUE)),0)</f>
        <v>380</v>
      </c>
      <c r="L52" s="21" t="s">
        <v>11</v>
      </c>
      <c r="M52" s="22">
        <f>IF(OR('Men''s Epée'!$A$3=1,'Men''s Epée'!$Y$3=TRUE),IF(OR(L52&gt;=49,ISNUMBER(L52)=FALSE),0,VLOOKUP(L52,PointTable,M$3,TRUE)),0)</f>
        <v>0</v>
      </c>
      <c r="N52" s="21" t="s">
        <v>11</v>
      </c>
      <c r="O52" s="22">
        <f>IF(OR('Men''s Epée'!$A$3=1,'Men''s Epée'!$Z$3=TRUE),IF(OR(N52&gt;=49,ISNUMBER(N52)=FALSE),0,VLOOKUP(N52,PointTable,O$3,TRUE)),0)</f>
        <v>0</v>
      </c>
      <c r="P52" s="21" t="s">
        <v>11</v>
      </c>
      <c r="Q52" s="22">
        <f>IF(OR('Men''s Epée'!$A$3=1,'Men''s Epée'!$AA$3=TRUE),IF(OR(P52&gt;=49,ISNUMBER(P52)=FALSE),0,VLOOKUP(P52,PointTable,Q$3,TRUE)),0)</f>
        <v>0</v>
      </c>
      <c r="R52" s="23"/>
      <c r="S52" s="23"/>
      <c r="T52" s="23"/>
      <c r="U52" s="24"/>
      <c r="W52" s="25">
        <f aca="true" t="shared" si="21" ref="W52:W74">I52</f>
        <v>0</v>
      </c>
      <c r="X52" s="25">
        <f aca="true" t="shared" si="22" ref="X52:X74">K52</f>
        <v>380</v>
      </c>
      <c r="Y52" s="25">
        <f aca="true" t="shared" si="23" ref="Y52:Y74">M52</f>
        <v>0</v>
      </c>
      <c r="Z52" s="25">
        <f aca="true" t="shared" si="24" ref="Z52:Z74">O52</f>
        <v>0</v>
      </c>
      <c r="AA52" s="25">
        <f aca="true" t="shared" si="25" ref="AA52:AA74">Q52</f>
        <v>0</v>
      </c>
      <c r="AB52" s="25">
        <f>IF(OR('Men''s Epée'!$A$3=1,R52&gt;0),ABS(R52),0)</f>
        <v>0</v>
      </c>
      <c r="AC52" s="25">
        <f>IF(OR('Men''s Epée'!$A$3=1,S52&gt;0),ABS(S52),0)</f>
        <v>0</v>
      </c>
      <c r="AD52" s="25">
        <f>IF(OR('Men''s Epée'!$A$3=1,T52&gt;0),ABS(T52),0)</f>
        <v>0</v>
      </c>
      <c r="AE52" s="25">
        <f>IF(OR('Men''s Epée'!$A$3=1,U52&gt;0),ABS(U52),0)</f>
        <v>0</v>
      </c>
      <c r="AG52" s="12">
        <f>IF('Men''s Epée'!$W$3=TRUE,I52,0)</f>
        <v>0</v>
      </c>
      <c r="AH52" s="12">
        <f>IF('Men''s Epée'!$X$3=TRUE,K52,0)</f>
        <v>380</v>
      </c>
      <c r="AI52" s="12">
        <f>IF('Men''s Epée'!$Y$3=TRUE,M52,0)</f>
        <v>0</v>
      </c>
      <c r="AJ52" s="12">
        <f>IF('Men''s Epée'!$Z$3=TRUE,O52,0)</f>
        <v>0</v>
      </c>
      <c r="AK52" s="12">
        <f>IF('Men''s Epée'!$AA$3=TRUE,Q52,0)</f>
        <v>0</v>
      </c>
      <c r="AL52" s="26">
        <f aca="true" t="shared" si="26" ref="AL52:AL74">MAX(R52,0)</f>
        <v>0</v>
      </c>
      <c r="AM52" s="26">
        <f aca="true" t="shared" si="27" ref="AM52:AM74">MAX(S52,0)</f>
        <v>0</v>
      </c>
      <c r="AN52" s="26">
        <f aca="true" t="shared" si="28" ref="AN52:AN74">MAX(T52,0)</f>
        <v>0</v>
      </c>
      <c r="AO52" s="26">
        <f aca="true" t="shared" si="29" ref="AO52:AO74">MAX(U52,0)</f>
        <v>0</v>
      </c>
      <c r="AP52" s="12">
        <f aca="true" t="shared" si="30" ref="AP52:AP74">LARGE(AG52:AO52,1)+LARGE(AG52:AO52,2)+LARGE(AG52:AO52,3)+F52</f>
        <v>380</v>
      </c>
    </row>
    <row r="53" spans="1:42" ht="13.5">
      <c r="A53" s="16" t="str">
        <f t="shared" si="0"/>
        <v>50</v>
      </c>
      <c r="B53" s="16" t="str">
        <f t="shared" si="20"/>
        <v>^</v>
      </c>
      <c r="C53" s="17" t="s">
        <v>237</v>
      </c>
      <c r="D53" s="18">
        <v>74</v>
      </c>
      <c r="E53" s="19">
        <f>ROUND(F53+IF('Men''s Epée'!$A$3=1,G53,0)+LARGE($W53:$AE53,1)+LARGE($W53:$AE53,2)+LARGE($W53:$AE53,3),0)</f>
        <v>315</v>
      </c>
      <c r="F53" s="20"/>
      <c r="G53" s="21"/>
      <c r="H53" s="21" t="s">
        <v>11</v>
      </c>
      <c r="I53" s="22">
        <f>IF(OR('Men''s Epée'!$A$3=1,'Men''s Epée'!$W$3=TRUE),IF(OR(H53&gt;=49,ISNUMBER(H53)=FALSE),0,VLOOKUP(H53,PointTable,I$3,TRUE)),0)</f>
        <v>0</v>
      </c>
      <c r="J53" s="21">
        <v>25</v>
      </c>
      <c r="K53" s="22">
        <f>IF(OR('Men''s Epée'!$A$3=1,'Men''s Epée'!$X$3=TRUE),IF(OR(J53&gt;=49,ISNUMBER(J53)=FALSE),0,VLOOKUP(J53,PointTable,K$3,TRUE)),0)</f>
        <v>315</v>
      </c>
      <c r="L53" s="21" t="s">
        <v>11</v>
      </c>
      <c r="M53" s="22">
        <f>IF(OR('Men''s Epée'!$A$3=1,'Men''s Epée'!$Y$3=TRUE),IF(OR(L53&gt;=49,ISNUMBER(L53)=FALSE),0,VLOOKUP(L53,PointTable,M$3,TRUE)),0)</f>
        <v>0</v>
      </c>
      <c r="N53" s="21" t="s">
        <v>11</v>
      </c>
      <c r="O53" s="22">
        <f>IF(OR('Men''s Epée'!$A$3=1,'Men''s Epée'!$Z$3=TRUE),IF(OR(N53&gt;=49,ISNUMBER(N53)=FALSE),0,VLOOKUP(N53,PointTable,O$3,TRUE)),0)</f>
        <v>0</v>
      </c>
      <c r="P53" s="21" t="s">
        <v>11</v>
      </c>
      <c r="Q53" s="22">
        <f>IF(OR('Men''s Epée'!$A$3=1,'Men''s Epée'!$AA$3=TRUE),IF(OR(P53&gt;=49,ISNUMBER(P53)=FALSE),0,VLOOKUP(P53,PointTable,Q$3,TRUE)),0)</f>
        <v>0</v>
      </c>
      <c r="R53" s="23"/>
      <c r="S53" s="23"/>
      <c r="T53" s="23"/>
      <c r="U53" s="24"/>
      <c r="W53" s="25">
        <f t="shared" si="21"/>
        <v>0</v>
      </c>
      <c r="X53" s="25">
        <f t="shared" si="22"/>
        <v>315</v>
      </c>
      <c r="Y53" s="25">
        <f t="shared" si="23"/>
        <v>0</v>
      </c>
      <c r="Z53" s="25">
        <f t="shared" si="24"/>
        <v>0</v>
      </c>
      <c r="AA53" s="25">
        <f t="shared" si="25"/>
        <v>0</v>
      </c>
      <c r="AB53" s="25">
        <f>IF(OR('Men''s Epée'!$A$3=1,R53&gt;0),ABS(R53),0)</f>
        <v>0</v>
      </c>
      <c r="AC53" s="25">
        <f>IF(OR('Men''s Epée'!$A$3=1,S53&gt;0),ABS(S53),0)</f>
        <v>0</v>
      </c>
      <c r="AD53" s="25">
        <f>IF(OR('Men''s Epée'!$A$3=1,T53&gt;0),ABS(T53),0)</f>
        <v>0</v>
      </c>
      <c r="AE53" s="25">
        <f>IF(OR('Men''s Epée'!$A$3=1,U53&gt;0),ABS(U53),0)</f>
        <v>0</v>
      </c>
      <c r="AG53" s="12">
        <f>IF('Men''s Epée'!$W$3=TRUE,I53,0)</f>
        <v>0</v>
      </c>
      <c r="AH53" s="12">
        <f>IF('Men''s Epée'!$X$3=TRUE,K53,0)</f>
        <v>315</v>
      </c>
      <c r="AI53" s="12">
        <f>IF('Men''s Epée'!$Y$3=TRUE,M53,0)</f>
        <v>0</v>
      </c>
      <c r="AJ53" s="12">
        <f>IF('Men''s Epée'!$Z$3=TRUE,O53,0)</f>
        <v>0</v>
      </c>
      <c r="AK53" s="12">
        <f>IF('Men''s Epée'!$AA$3=TRUE,Q53,0)</f>
        <v>0</v>
      </c>
      <c r="AL53" s="26">
        <f t="shared" si="26"/>
        <v>0</v>
      </c>
      <c r="AM53" s="26">
        <f t="shared" si="27"/>
        <v>0</v>
      </c>
      <c r="AN53" s="26">
        <f t="shared" si="28"/>
        <v>0</v>
      </c>
      <c r="AO53" s="26">
        <f t="shared" si="29"/>
        <v>0</v>
      </c>
      <c r="AP53" s="12">
        <f t="shared" si="30"/>
        <v>315</v>
      </c>
    </row>
    <row r="54" spans="1:42" ht="13.5">
      <c r="A54" s="16" t="str">
        <f t="shared" si="0"/>
        <v>51</v>
      </c>
      <c r="B54" s="16" t="str">
        <f t="shared" si="20"/>
        <v>^</v>
      </c>
      <c r="C54" s="17" t="s">
        <v>239</v>
      </c>
      <c r="D54" s="18">
        <v>76</v>
      </c>
      <c r="E54" s="19">
        <f>ROUND(F54+IF('Men''s Epée'!$A$3=1,G54,0)+LARGE($W54:$AE54,1)+LARGE($W54:$AE54,2)+LARGE($W54:$AE54,3),0)</f>
        <v>305</v>
      </c>
      <c r="F54" s="20"/>
      <c r="G54" s="21"/>
      <c r="H54" s="21" t="s">
        <v>11</v>
      </c>
      <c r="I54" s="22">
        <f>IF(OR('Men''s Epée'!$A$3=1,'Men''s Epée'!$W$3=TRUE),IF(OR(H54&gt;=49,ISNUMBER(H54)=FALSE),0,VLOOKUP(H54,PointTable,I$3,TRUE)),0)</f>
        <v>0</v>
      </c>
      <c r="J54" s="21" t="s">
        <v>11</v>
      </c>
      <c r="K54" s="22">
        <f>IF(OR('Men''s Epée'!$A$3=1,'Men''s Epée'!$X$3=TRUE),IF(OR(J54&gt;=49,ISNUMBER(J54)=FALSE),0,VLOOKUP(J54,PointTable,K$3,TRUE)),0)</f>
        <v>0</v>
      </c>
      <c r="L54" s="21">
        <v>27</v>
      </c>
      <c r="M54" s="22">
        <f>IF(OR('Men''s Epée'!$A$3=1,'Men''s Epée'!$Y$3=TRUE),IF(OR(L54&gt;=49,ISNUMBER(L54)=FALSE),0,VLOOKUP(L54,PointTable,M$3,TRUE)),0)</f>
        <v>305</v>
      </c>
      <c r="N54" s="21" t="s">
        <v>11</v>
      </c>
      <c r="O54" s="22">
        <f>IF(OR('Men''s Epée'!$A$3=1,'Men''s Epée'!$Z$3=TRUE),IF(OR(N54&gt;=49,ISNUMBER(N54)=FALSE),0,VLOOKUP(N54,PointTable,O$3,TRUE)),0)</f>
        <v>0</v>
      </c>
      <c r="P54" s="21" t="s">
        <v>11</v>
      </c>
      <c r="Q54" s="22">
        <f>IF(OR('Men''s Epée'!$A$3=1,'Men''s Epée'!$AA$3=TRUE),IF(OR(P54&gt;=49,ISNUMBER(P54)=FALSE),0,VLOOKUP(P54,PointTable,Q$3,TRUE)),0)</f>
        <v>0</v>
      </c>
      <c r="R54" s="23"/>
      <c r="S54" s="23"/>
      <c r="T54" s="23"/>
      <c r="U54" s="24"/>
      <c r="W54" s="25">
        <f t="shared" si="21"/>
        <v>0</v>
      </c>
      <c r="X54" s="25">
        <f t="shared" si="22"/>
        <v>0</v>
      </c>
      <c r="Y54" s="25">
        <f t="shared" si="23"/>
        <v>305</v>
      </c>
      <c r="Z54" s="25">
        <f t="shared" si="24"/>
        <v>0</v>
      </c>
      <c r="AA54" s="25">
        <f t="shared" si="25"/>
        <v>0</v>
      </c>
      <c r="AB54" s="25">
        <f>IF(OR('Men''s Epée'!$A$3=1,R54&gt;0),ABS(R54),0)</f>
        <v>0</v>
      </c>
      <c r="AC54" s="25">
        <f>IF(OR('Men''s Epée'!$A$3=1,S54&gt;0),ABS(S54),0)</f>
        <v>0</v>
      </c>
      <c r="AD54" s="25">
        <f>IF(OR('Men''s Epée'!$A$3=1,T54&gt;0),ABS(T54),0)</f>
        <v>0</v>
      </c>
      <c r="AE54" s="25">
        <f>IF(OR('Men''s Epée'!$A$3=1,U54&gt;0),ABS(U54),0)</f>
        <v>0</v>
      </c>
      <c r="AG54" s="12">
        <f>IF('Men''s Epée'!$W$3=TRUE,I54,0)</f>
        <v>0</v>
      </c>
      <c r="AH54" s="12">
        <f>IF('Men''s Epée'!$X$3=TRUE,K54,0)</f>
        <v>0</v>
      </c>
      <c r="AI54" s="12">
        <f>IF('Men''s Epée'!$Y$3=TRUE,M54,0)</f>
        <v>305</v>
      </c>
      <c r="AJ54" s="12">
        <f>IF('Men''s Epée'!$Z$3=TRUE,O54,0)</f>
        <v>0</v>
      </c>
      <c r="AK54" s="12">
        <f>IF('Men''s Epée'!$AA$3=TRUE,Q54,0)</f>
        <v>0</v>
      </c>
      <c r="AL54" s="26">
        <f t="shared" si="26"/>
        <v>0</v>
      </c>
      <c r="AM54" s="26">
        <f t="shared" si="27"/>
        <v>0</v>
      </c>
      <c r="AN54" s="26">
        <f t="shared" si="28"/>
        <v>0</v>
      </c>
      <c r="AO54" s="26">
        <f t="shared" si="29"/>
        <v>0</v>
      </c>
      <c r="AP54" s="12">
        <f t="shared" si="30"/>
        <v>305</v>
      </c>
    </row>
    <row r="55" spans="1:42" ht="13.5">
      <c r="A55" s="16" t="str">
        <f t="shared" si="0"/>
        <v>52</v>
      </c>
      <c r="B55" s="16" t="str">
        <f t="shared" si="20"/>
        <v>#</v>
      </c>
      <c r="C55" s="17" t="s">
        <v>331</v>
      </c>
      <c r="D55" s="18">
        <v>82</v>
      </c>
      <c r="E55" s="19">
        <f>ROUND(F55+IF('Men''s Epée'!$A$3=1,G55,0)+LARGE($W55:$AE55,1)+LARGE($W55:$AE55,2)+LARGE($W55:$AE55,3),0)</f>
        <v>300</v>
      </c>
      <c r="F55" s="20"/>
      <c r="G55" s="21"/>
      <c r="H55" s="21" t="s">
        <v>11</v>
      </c>
      <c r="I55" s="22">
        <f>IF(OR('Men''s Epée'!$A$3=1,'Men''s Epée'!$W$3=TRUE),IF(OR(H55&gt;=49,ISNUMBER(H55)=FALSE),0,VLOOKUP(H55,PointTable,I$3,TRUE)),0)</f>
        <v>0</v>
      </c>
      <c r="J55" s="21">
        <v>28</v>
      </c>
      <c r="K55" s="22">
        <f>IF(OR('Men''s Epée'!$A$3=1,'Men''s Epée'!$X$3=TRUE),IF(OR(J55&gt;=49,ISNUMBER(J55)=FALSE),0,VLOOKUP(J55,PointTable,K$3,TRUE)),0)</f>
        <v>300</v>
      </c>
      <c r="L55" s="21" t="s">
        <v>11</v>
      </c>
      <c r="M55" s="22">
        <f>IF(OR('Men''s Epée'!$A$3=1,'Men''s Epée'!$Y$3=TRUE),IF(OR(L55&gt;=49,ISNUMBER(L55)=FALSE),0,VLOOKUP(L55,PointTable,M$3,TRUE)),0)</f>
        <v>0</v>
      </c>
      <c r="N55" s="21" t="s">
        <v>11</v>
      </c>
      <c r="O55" s="22">
        <f>IF(OR('Men''s Epée'!$A$3=1,'Men''s Epée'!$Z$3=TRUE),IF(OR(N55&gt;=49,ISNUMBER(N55)=FALSE),0,VLOOKUP(N55,PointTable,O$3,TRUE)),0)</f>
        <v>0</v>
      </c>
      <c r="P55" s="21" t="s">
        <v>11</v>
      </c>
      <c r="Q55" s="22">
        <f>IF(OR('Men''s Epée'!$A$3=1,'Men''s Epée'!$AA$3=TRUE),IF(OR(P55&gt;=49,ISNUMBER(P55)=FALSE),0,VLOOKUP(P55,PointTable,Q$3,TRUE)),0)</f>
        <v>0</v>
      </c>
      <c r="R55" s="23"/>
      <c r="S55" s="23"/>
      <c r="T55" s="23"/>
      <c r="U55" s="24"/>
      <c r="W55" s="25">
        <f t="shared" si="21"/>
        <v>0</v>
      </c>
      <c r="X55" s="25">
        <f t="shared" si="22"/>
        <v>300</v>
      </c>
      <c r="Y55" s="25">
        <f t="shared" si="23"/>
        <v>0</v>
      </c>
      <c r="Z55" s="25">
        <f t="shared" si="24"/>
        <v>0</v>
      </c>
      <c r="AA55" s="25">
        <f t="shared" si="25"/>
        <v>0</v>
      </c>
      <c r="AB55" s="25">
        <f>IF(OR('Men''s Epée'!$A$3=1,R55&gt;0),ABS(R55),0)</f>
        <v>0</v>
      </c>
      <c r="AC55" s="25">
        <f>IF(OR('Men''s Epée'!$A$3=1,S55&gt;0),ABS(S55),0)</f>
        <v>0</v>
      </c>
      <c r="AD55" s="25">
        <f>IF(OR('Men''s Epée'!$A$3=1,T55&gt;0),ABS(T55),0)</f>
        <v>0</v>
      </c>
      <c r="AE55" s="25">
        <f>IF(OR('Men''s Epée'!$A$3=1,U55&gt;0),ABS(U55),0)</f>
        <v>0</v>
      </c>
      <c r="AG55" s="12">
        <f>IF('Men''s Epée'!$W$3=TRUE,I55,0)</f>
        <v>0</v>
      </c>
      <c r="AH55" s="12">
        <f>IF('Men''s Epée'!$X$3=TRUE,K55,0)</f>
        <v>300</v>
      </c>
      <c r="AI55" s="12">
        <f>IF('Men''s Epée'!$Y$3=TRUE,M55,0)</f>
        <v>0</v>
      </c>
      <c r="AJ55" s="12">
        <f>IF('Men''s Epée'!$Z$3=TRUE,O55,0)</f>
        <v>0</v>
      </c>
      <c r="AK55" s="12">
        <f>IF('Men''s Epée'!$AA$3=TRUE,Q55,0)</f>
        <v>0</v>
      </c>
      <c r="AL55" s="26">
        <f t="shared" si="26"/>
        <v>0</v>
      </c>
      <c r="AM55" s="26">
        <f t="shared" si="27"/>
        <v>0</v>
      </c>
      <c r="AN55" s="26">
        <f t="shared" si="28"/>
        <v>0</v>
      </c>
      <c r="AO55" s="26">
        <f t="shared" si="29"/>
        <v>0</v>
      </c>
      <c r="AP55" s="12">
        <f t="shared" si="30"/>
        <v>300</v>
      </c>
    </row>
    <row r="56" spans="1:42" ht="13.5">
      <c r="A56" s="16" t="str">
        <f t="shared" si="0"/>
        <v>53</v>
      </c>
      <c r="B56" s="16" t="str">
        <f t="shared" si="20"/>
        <v>^</v>
      </c>
      <c r="C56" s="39" t="s">
        <v>416</v>
      </c>
      <c r="D56" s="36">
        <v>79</v>
      </c>
      <c r="E56" s="19">
        <f>ROUND(F56+IF('Men''s Epée'!$A$3=1,G56,0)+LARGE($W56:$AE56,1)+LARGE($W56:$AE56,2)+LARGE($W56:$AE56,3),0)</f>
        <v>285</v>
      </c>
      <c r="F56" s="20"/>
      <c r="G56" s="21"/>
      <c r="H56" s="21" t="s">
        <v>11</v>
      </c>
      <c r="I56" s="22">
        <f>IF(OR('Men''s Epée'!$A$3=1,'Men''s Epée'!$W$3=TRUE),IF(OR(H56&gt;=49,ISNUMBER(H56)=FALSE),0,VLOOKUP(H56,PointTable,I$3,TRUE)),0)</f>
        <v>0</v>
      </c>
      <c r="J56" s="21" t="s">
        <v>11</v>
      </c>
      <c r="K56" s="22">
        <f>IF(OR('Men''s Epée'!$A$3=1,'Men''s Epée'!$X$3=TRUE),IF(OR(J56&gt;=49,ISNUMBER(J56)=FALSE),0,VLOOKUP(J56,PointTable,K$3,TRUE)),0)</f>
        <v>0</v>
      </c>
      <c r="L56" s="21" t="s">
        <v>11</v>
      </c>
      <c r="M56" s="22">
        <f>IF(OR('Men''s Epée'!$A$3=1,'Men''s Epée'!$Y$3=TRUE),IF(OR(L56&gt;=49,ISNUMBER(L56)=FALSE),0,VLOOKUP(L56,PointTable,M$3,TRUE)),0)</f>
        <v>0</v>
      </c>
      <c r="N56" s="21">
        <v>30</v>
      </c>
      <c r="O56" s="22">
        <f>IF(OR('Men''s Epée'!$A$3=1,'Men''s Epée'!$Z$3=TRUE),IF(OR(N56&gt;=49,ISNUMBER(N56)=FALSE),0,VLOOKUP(N56,PointTable,O$3,TRUE)),0)</f>
        <v>285</v>
      </c>
      <c r="P56" s="21" t="s">
        <v>11</v>
      </c>
      <c r="Q56" s="22">
        <f>IF(OR('Men''s Epée'!$A$3=1,'Men''s Epée'!$AA$3=TRUE),IF(OR(P56&gt;=49,ISNUMBER(P56)=FALSE),0,VLOOKUP(P56,PointTable,Q$3,TRUE)),0)</f>
        <v>0</v>
      </c>
      <c r="R56" s="23"/>
      <c r="S56" s="23"/>
      <c r="T56" s="23"/>
      <c r="U56" s="24"/>
      <c r="W56" s="25">
        <f t="shared" si="21"/>
        <v>0</v>
      </c>
      <c r="X56" s="25">
        <f t="shared" si="22"/>
        <v>0</v>
      </c>
      <c r="Y56" s="25">
        <f t="shared" si="23"/>
        <v>0</v>
      </c>
      <c r="Z56" s="25">
        <f t="shared" si="24"/>
        <v>285</v>
      </c>
      <c r="AA56" s="25">
        <f t="shared" si="25"/>
        <v>0</v>
      </c>
      <c r="AB56" s="25">
        <f>IF(OR('Men''s Epée'!$A$3=1,R56&gt;0),ABS(R56),0)</f>
        <v>0</v>
      </c>
      <c r="AC56" s="25">
        <f>IF(OR('Men''s Epée'!$A$3=1,S56&gt;0),ABS(S56),0)</f>
        <v>0</v>
      </c>
      <c r="AD56" s="25">
        <f>IF(OR('Men''s Epée'!$A$3=1,T56&gt;0),ABS(T56),0)</f>
        <v>0</v>
      </c>
      <c r="AE56" s="25">
        <f>IF(OR('Men''s Epée'!$A$3=1,U56&gt;0),ABS(U56),0)</f>
        <v>0</v>
      </c>
      <c r="AG56" s="12">
        <f>IF('Men''s Epée'!$W$3=TRUE,I56,0)</f>
        <v>0</v>
      </c>
      <c r="AH56" s="12">
        <f>IF('Men''s Epée'!$X$3=TRUE,K56,0)</f>
        <v>0</v>
      </c>
      <c r="AI56" s="12">
        <f>IF('Men''s Epée'!$Y$3=TRUE,M56,0)</f>
        <v>0</v>
      </c>
      <c r="AJ56" s="12">
        <f>IF('Men''s Epée'!$Z$3=TRUE,O56,0)</f>
        <v>285</v>
      </c>
      <c r="AK56" s="12">
        <f>IF('Men''s Epée'!$AA$3=TRUE,Q56,0)</f>
        <v>0</v>
      </c>
      <c r="AL56" s="26">
        <f t="shared" si="26"/>
        <v>0</v>
      </c>
      <c r="AM56" s="26">
        <f t="shared" si="27"/>
        <v>0</v>
      </c>
      <c r="AN56" s="26">
        <f t="shared" si="28"/>
        <v>0</v>
      </c>
      <c r="AO56" s="26">
        <f t="shared" si="29"/>
        <v>0</v>
      </c>
      <c r="AP56" s="12">
        <f t="shared" si="30"/>
        <v>285</v>
      </c>
    </row>
    <row r="57" spans="1:42" ht="13.5">
      <c r="A57" s="16" t="str">
        <f t="shared" si="0"/>
        <v>54</v>
      </c>
      <c r="B57" s="16" t="str">
        <f t="shared" si="20"/>
        <v>#</v>
      </c>
      <c r="C57" s="17" t="s">
        <v>364</v>
      </c>
      <c r="D57" s="18">
        <v>82</v>
      </c>
      <c r="E57" s="19">
        <f>ROUND(F57+IF('Men''s Epée'!$A$3=1,G57,0)+LARGE($W57:$AE57,1)+LARGE($W57:$AE57,2)+LARGE($W57:$AE57,3),0)</f>
        <v>275</v>
      </c>
      <c r="F57" s="20"/>
      <c r="G57" s="21"/>
      <c r="H57" s="21" t="s">
        <v>11</v>
      </c>
      <c r="I57" s="22">
        <f>IF(OR('Men''s Epée'!$A$3=1,'Men''s Epée'!$W$3=TRUE),IF(OR(H57&gt;=49,ISNUMBER(H57)=FALSE),0,VLOOKUP(H57,PointTable,I$3,TRUE)),0)</f>
        <v>0</v>
      </c>
      <c r="J57" s="21" t="s">
        <v>11</v>
      </c>
      <c r="K57" s="22">
        <f>IF(OR('Men''s Epée'!$A$3=1,'Men''s Epée'!$X$3=TRUE),IF(OR(J57&gt;=49,ISNUMBER(J57)=FALSE),0,VLOOKUP(J57,PointTable,K$3,TRUE)),0)</f>
        <v>0</v>
      </c>
      <c r="L57" s="21">
        <v>33</v>
      </c>
      <c r="M57" s="22">
        <f>IF(OR('Men''s Epée'!$A$3=1,'Men''s Epée'!$Y$3=TRUE),IF(OR(L57&gt;=49,ISNUMBER(L57)=FALSE),0,VLOOKUP(L57,PointTable,M$3,TRUE)),0)</f>
        <v>275</v>
      </c>
      <c r="N57" s="21" t="s">
        <v>11</v>
      </c>
      <c r="O57" s="22">
        <f>IF(OR('Men''s Epée'!$A$3=1,'Men''s Epée'!$Z$3=TRUE),IF(OR(N57&gt;=49,ISNUMBER(N57)=FALSE),0,VLOOKUP(N57,PointTable,O$3,TRUE)),0)</f>
        <v>0</v>
      </c>
      <c r="P57" s="21" t="s">
        <v>11</v>
      </c>
      <c r="Q57" s="22">
        <f>IF(OR('Men''s Epée'!$A$3=1,'Men''s Epée'!$AA$3=TRUE),IF(OR(P57&gt;=49,ISNUMBER(P57)=FALSE),0,VLOOKUP(P57,PointTable,Q$3,TRUE)),0)</f>
        <v>0</v>
      </c>
      <c r="R57" s="23"/>
      <c r="S57" s="23"/>
      <c r="T57" s="23"/>
      <c r="U57" s="24"/>
      <c r="W57" s="25">
        <f t="shared" si="21"/>
        <v>0</v>
      </c>
      <c r="X57" s="25">
        <f t="shared" si="22"/>
        <v>0</v>
      </c>
      <c r="Y57" s="25">
        <f t="shared" si="23"/>
        <v>275</v>
      </c>
      <c r="Z57" s="25">
        <f t="shared" si="24"/>
        <v>0</v>
      </c>
      <c r="AA57" s="25">
        <f t="shared" si="25"/>
        <v>0</v>
      </c>
      <c r="AB57" s="25">
        <f>IF(OR('Men''s Epée'!$A$3=1,R57&gt;0),ABS(R57),0)</f>
        <v>0</v>
      </c>
      <c r="AC57" s="25">
        <f>IF(OR('Men''s Epée'!$A$3=1,S57&gt;0),ABS(S57),0)</f>
        <v>0</v>
      </c>
      <c r="AD57" s="25">
        <f>IF(OR('Men''s Epée'!$A$3=1,T57&gt;0),ABS(T57),0)</f>
        <v>0</v>
      </c>
      <c r="AE57" s="25">
        <f>IF(OR('Men''s Epée'!$A$3=1,U57&gt;0),ABS(U57),0)</f>
        <v>0</v>
      </c>
      <c r="AG57" s="12">
        <f>IF('Men''s Epée'!$W$3=TRUE,I57,0)</f>
        <v>0</v>
      </c>
      <c r="AH57" s="12">
        <f>IF('Men''s Epée'!$X$3=TRUE,K57,0)</f>
        <v>0</v>
      </c>
      <c r="AI57" s="12">
        <f>IF('Men''s Epée'!$Y$3=TRUE,M57,0)</f>
        <v>275</v>
      </c>
      <c r="AJ57" s="12">
        <f>IF('Men''s Epée'!$Z$3=TRUE,O57,0)</f>
        <v>0</v>
      </c>
      <c r="AK57" s="12">
        <f>IF('Men''s Epée'!$AA$3=TRUE,Q57,0)</f>
        <v>0</v>
      </c>
      <c r="AL57" s="26">
        <f t="shared" si="26"/>
        <v>0</v>
      </c>
      <c r="AM57" s="26">
        <f t="shared" si="27"/>
        <v>0</v>
      </c>
      <c r="AN57" s="26">
        <f t="shared" si="28"/>
        <v>0</v>
      </c>
      <c r="AO57" s="26">
        <f t="shared" si="29"/>
        <v>0</v>
      </c>
      <c r="AP57" s="12">
        <f t="shared" si="30"/>
        <v>275</v>
      </c>
    </row>
    <row r="58" spans="1:42" ht="13.5">
      <c r="A58" s="16" t="str">
        <f t="shared" si="0"/>
        <v>55</v>
      </c>
      <c r="B58" s="16">
        <f t="shared" si="20"/>
      </c>
      <c r="C58" s="17" t="s">
        <v>245</v>
      </c>
      <c r="D58" s="18">
        <v>77</v>
      </c>
      <c r="E58" s="19">
        <f>ROUND(F58+IF('Men''s Epée'!$A$3=1,G58,0)+LARGE($W58:$AE58,1)+LARGE($W58:$AE58,2)+LARGE($W58:$AE58,3),0)</f>
        <v>265</v>
      </c>
      <c r="F58" s="20"/>
      <c r="G58" s="21"/>
      <c r="H58" s="21">
        <v>35</v>
      </c>
      <c r="I58" s="22">
        <f>IF(OR('Men''s Epée'!$A$3=1,'Men''s Epée'!$W$3=TRUE),IF(OR(H58&gt;=49,ISNUMBER(H58)=FALSE),0,VLOOKUP(H58,PointTable,I$3,TRUE)),0)</f>
        <v>265</v>
      </c>
      <c r="J58" s="21" t="s">
        <v>11</v>
      </c>
      <c r="K58" s="22">
        <f>IF(OR('Men''s Epée'!$A$3=1,'Men''s Epée'!$X$3=TRUE),IF(OR(J58&gt;=49,ISNUMBER(J58)=FALSE),0,VLOOKUP(J58,PointTable,K$3,TRUE)),0)</f>
        <v>0</v>
      </c>
      <c r="L58" s="21" t="s">
        <v>11</v>
      </c>
      <c r="M58" s="22">
        <f>IF(OR('Men''s Epée'!$A$3=1,'Men''s Epée'!$Y$3=TRUE),IF(OR(L58&gt;=49,ISNUMBER(L58)=FALSE),0,VLOOKUP(L58,PointTable,M$3,TRUE)),0)</f>
        <v>0</v>
      </c>
      <c r="N58" s="21" t="s">
        <v>11</v>
      </c>
      <c r="O58" s="22">
        <f>IF(OR('Men''s Epée'!$A$3=1,'Men''s Epée'!$Z$3=TRUE),IF(OR(N58&gt;=49,ISNUMBER(N58)=FALSE),0,VLOOKUP(N58,PointTable,O$3,TRUE)),0)</f>
        <v>0</v>
      </c>
      <c r="P58" s="21" t="s">
        <v>11</v>
      </c>
      <c r="Q58" s="22">
        <f>IF(OR('Men''s Epée'!$A$3=1,'Men''s Epée'!$AA$3=TRUE),IF(OR(P58&gt;=49,ISNUMBER(P58)=FALSE),0,VLOOKUP(P58,PointTable,Q$3,TRUE)),0)</f>
        <v>0</v>
      </c>
      <c r="R58" s="23"/>
      <c r="S58" s="23"/>
      <c r="T58" s="23"/>
      <c r="U58" s="24"/>
      <c r="W58" s="25">
        <f t="shared" si="21"/>
        <v>265</v>
      </c>
      <c r="X58" s="25">
        <f t="shared" si="22"/>
        <v>0</v>
      </c>
      <c r="Y58" s="25">
        <f t="shared" si="23"/>
        <v>0</v>
      </c>
      <c r="Z58" s="25">
        <f t="shared" si="24"/>
        <v>0</v>
      </c>
      <c r="AA58" s="25">
        <f t="shared" si="25"/>
        <v>0</v>
      </c>
      <c r="AB58" s="25">
        <f>IF(OR('Men''s Epée'!$A$3=1,R58&gt;0),ABS(R58),0)</f>
        <v>0</v>
      </c>
      <c r="AC58" s="25">
        <f>IF(OR('Men''s Epée'!$A$3=1,S58&gt;0),ABS(S58),0)</f>
        <v>0</v>
      </c>
      <c r="AD58" s="25">
        <f>IF(OR('Men''s Epée'!$A$3=1,T58&gt;0),ABS(T58),0)</f>
        <v>0</v>
      </c>
      <c r="AE58" s="25">
        <f>IF(OR('Men''s Epée'!$A$3=1,U58&gt;0),ABS(U58),0)</f>
        <v>0</v>
      </c>
      <c r="AG58" s="12">
        <f>IF('Men''s Epée'!$W$3=TRUE,I58,0)</f>
        <v>265</v>
      </c>
      <c r="AH58" s="12">
        <f>IF('Men''s Epée'!$X$3=TRUE,K58,0)</f>
        <v>0</v>
      </c>
      <c r="AI58" s="12">
        <f>IF('Men''s Epée'!$Y$3=TRUE,M58,0)</f>
        <v>0</v>
      </c>
      <c r="AJ58" s="12">
        <f>IF('Men''s Epée'!$Z$3=TRUE,O58,0)</f>
        <v>0</v>
      </c>
      <c r="AK58" s="12">
        <f>IF('Men''s Epée'!$AA$3=TRUE,Q58,0)</f>
        <v>0</v>
      </c>
      <c r="AL58" s="26">
        <f t="shared" si="26"/>
        <v>0</v>
      </c>
      <c r="AM58" s="26">
        <f t="shared" si="27"/>
        <v>0</v>
      </c>
      <c r="AN58" s="26">
        <f t="shared" si="28"/>
        <v>0</v>
      </c>
      <c r="AO58" s="26">
        <f t="shared" si="29"/>
        <v>0</v>
      </c>
      <c r="AP58" s="12">
        <f t="shared" si="30"/>
        <v>265</v>
      </c>
    </row>
    <row r="59" spans="1:42" ht="13.5">
      <c r="A59" s="16" t="str">
        <f t="shared" si="0"/>
        <v>56</v>
      </c>
      <c r="B59" s="16" t="str">
        <f t="shared" si="20"/>
        <v>^</v>
      </c>
      <c r="C59" s="17" t="s">
        <v>365</v>
      </c>
      <c r="D59" s="18">
        <v>77</v>
      </c>
      <c r="E59" s="19">
        <f>ROUND(F59+IF('Men''s Epée'!$A$3=1,G59,0)+LARGE($W59:$AE59,1)+LARGE($W59:$AE59,2)+LARGE($W59:$AE59,3),0)</f>
        <v>260</v>
      </c>
      <c r="F59" s="20"/>
      <c r="G59" s="21"/>
      <c r="H59" s="21" t="s">
        <v>11</v>
      </c>
      <c r="I59" s="22">
        <f>IF(OR('Men''s Epée'!$A$3=1,'Men''s Epée'!$W$3=TRUE),IF(OR(H59&gt;=49,ISNUMBER(H59)=FALSE),0,VLOOKUP(H59,PointTable,I$3,TRUE)),0)</f>
        <v>0</v>
      </c>
      <c r="J59" s="21" t="s">
        <v>11</v>
      </c>
      <c r="K59" s="22">
        <f>IF(OR('Men''s Epée'!$A$3=1,'Men''s Epée'!$X$3=TRUE),IF(OR(J59&gt;=49,ISNUMBER(J59)=FALSE),0,VLOOKUP(J59,PointTable,K$3,TRUE)),0)</f>
        <v>0</v>
      </c>
      <c r="L59" s="21">
        <v>35.33</v>
      </c>
      <c r="M59" s="22">
        <f>IF(OR('Men''s Epée'!$A$3=1,'Men''s Epée'!$Y$3=TRUE),IF(OR(L59&gt;=49,ISNUMBER(L59)=FALSE),0,VLOOKUP(L59,PointTable,M$3,TRUE)),0)</f>
        <v>260</v>
      </c>
      <c r="N59" s="21" t="s">
        <v>11</v>
      </c>
      <c r="O59" s="22">
        <f>IF(OR('Men''s Epée'!$A$3=1,'Men''s Epée'!$Z$3=TRUE),IF(OR(N59&gt;=49,ISNUMBER(N59)=FALSE),0,VLOOKUP(N59,PointTable,O$3,TRUE)),0)</f>
        <v>0</v>
      </c>
      <c r="P59" s="21" t="s">
        <v>11</v>
      </c>
      <c r="Q59" s="22">
        <f>IF(OR('Men''s Epée'!$A$3=1,'Men''s Epée'!$AA$3=TRUE),IF(OR(P59&gt;=49,ISNUMBER(P59)=FALSE),0,VLOOKUP(P59,PointTable,Q$3,TRUE)),0)</f>
        <v>0</v>
      </c>
      <c r="R59" s="23"/>
      <c r="S59" s="23"/>
      <c r="T59" s="23"/>
      <c r="U59" s="24"/>
      <c r="W59" s="25">
        <f t="shared" si="21"/>
        <v>0</v>
      </c>
      <c r="X59" s="25">
        <f t="shared" si="22"/>
        <v>0</v>
      </c>
      <c r="Y59" s="25">
        <f t="shared" si="23"/>
        <v>260</v>
      </c>
      <c r="Z59" s="25">
        <f t="shared" si="24"/>
        <v>0</v>
      </c>
      <c r="AA59" s="25">
        <f t="shared" si="25"/>
        <v>0</v>
      </c>
      <c r="AB59" s="25">
        <f>IF(OR('Men''s Epée'!$A$3=1,R59&gt;0),ABS(R59),0)</f>
        <v>0</v>
      </c>
      <c r="AC59" s="25">
        <f>IF(OR('Men''s Epée'!$A$3=1,S59&gt;0),ABS(S59),0)</f>
        <v>0</v>
      </c>
      <c r="AD59" s="25">
        <f>IF(OR('Men''s Epée'!$A$3=1,T59&gt;0),ABS(T59),0)</f>
        <v>0</v>
      </c>
      <c r="AE59" s="25">
        <f>IF(OR('Men''s Epée'!$A$3=1,U59&gt;0),ABS(U59),0)</f>
        <v>0</v>
      </c>
      <c r="AG59" s="12">
        <f>IF('Men''s Epée'!$W$3=TRUE,I59,0)</f>
        <v>0</v>
      </c>
      <c r="AH59" s="12">
        <f>IF('Men''s Epée'!$X$3=TRUE,K59,0)</f>
        <v>0</v>
      </c>
      <c r="AI59" s="12">
        <f>IF('Men''s Epée'!$Y$3=TRUE,M59,0)</f>
        <v>260</v>
      </c>
      <c r="AJ59" s="12">
        <f>IF('Men''s Epée'!$Z$3=TRUE,O59,0)</f>
        <v>0</v>
      </c>
      <c r="AK59" s="12">
        <f>IF('Men''s Epée'!$AA$3=TRUE,Q59,0)</f>
        <v>0</v>
      </c>
      <c r="AL59" s="26">
        <f t="shared" si="26"/>
        <v>0</v>
      </c>
      <c r="AM59" s="26">
        <f t="shared" si="27"/>
        <v>0</v>
      </c>
      <c r="AN59" s="26">
        <f t="shared" si="28"/>
        <v>0</v>
      </c>
      <c r="AO59" s="26">
        <f t="shared" si="29"/>
        <v>0</v>
      </c>
      <c r="AP59" s="12">
        <f t="shared" si="30"/>
        <v>260</v>
      </c>
    </row>
    <row r="60" spans="1:42" ht="13.5">
      <c r="A60" s="16" t="str">
        <f t="shared" si="0"/>
        <v>57</v>
      </c>
      <c r="B60" s="16" t="str">
        <f t="shared" si="20"/>
        <v>^</v>
      </c>
      <c r="C60" s="17" t="s">
        <v>332</v>
      </c>
      <c r="D60" s="18">
        <v>76</v>
      </c>
      <c r="E60" s="19">
        <f>ROUND(F60+IF('Men''s Epée'!$A$3=1,G60,0)+LARGE($W60:$AE60,1)+LARGE($W60:$AE60,2)+LARGE($W60:$AE60,3),0)</f>
        <v>255</v>
      </c>
      <c r="F60" s="20"/>
      <c r="G60" s="21"/>
      <c r="H60" s="21" t="s">
        <v>11</v>
      </c>
      <c r="I60" s="22">
        <f>IF(OR('Men''s Epée'!$A$3=1,'Men''s Epée'!$W$3=TRUE),IF(OR(H60&gt;=49,ISNUMBER(H60)=FALSE),0,VLOOKUP(H60,PointTable,I$3,TRUE)),0)</f>
        <v>0</v>
      </c>
      <c r="J60" s="21">
        <v>37</v>
      </c>
      <c r="K60" s="22">
        <f>IF(OR('Men''s Epée'!$A$3=1,'Men''s Epée'!$X$3=TRUE),IF(OR(J60&gt;=49,ISNUMBER(J60)=FALSE),0,VLOOKUP(J60,PointTable,K$3,TRUE)),0)</f>
        <v>255</v>
      </c>
      <c r="L60" s="21" t="s">
        <v>11</v>
      </c>
      <c r="M60" s="22">
        <f>IF(OR('Men''s Epée'!$A$3=1,'Men''s Epée'!$Y$3=TRUE),IF(OR(L60&gt;=49,ISNUMBER(L60)=FALSE),0,VLOOKUP(L60,PointTable,M$3,TRUE)),0)</f>
        <v>0</v>
      </c>
      <c r="N60" s="21" t="s">
        <v>11</v>
      </c>
      <c r="O60" s="22">
        <f>IF(OR('Men''s Epée'!$A$3=1,'Men''s Epée'!$Z$3=TRUE),IF(OR(N60&gt;=49,ISNUMBER(N60)=FALSE),0,VLOOKUP(N60,PointTable,O$3,TRUE)),0)</f>
        <v>0</v>
      </c>
      <c r="P60" s="21" t="s">
        <v>11</v>
      </c>
      <c r="Q60" s="22">
        <f>IF(OR('Men''s Epée'!$A$3=1,'Men''s Epée'!$AA$3=TRUE),IF(OR(P60&gt;=49,ISNUMBER(P60)=FALSE),0,VLOOKUP(P60,PointTable,Q$3,TRUE)),0)</f>
        <v>0</v>
      </c>
      <c r="R60" s="23"/>
      <c r="S60" s="23"/>
      <c r="T60" s="23"/>
      <c r="U60" s="24"/>
      <c r="W60" s="25">
        <f t="shared" si="21"/>
        <v>0</v>
      </c>
      <c r="X60" s="25">
        <f t="shared" si="22"/>
        <v>255</v>
      </c>
      <c r="Y60" s="25">
        <f t="shared" si="23"/>
        <v>0</v>
      </c>
      <c r="Z60" s="25">
        <f t="shared" si="24"/>
        <v>0</v>
      </c>
      <c r="AA60" s="25">
        <f t="shared" si="25"/>
        <v>0</v>
      </c>
      <c r="AB60" s="25">
        <f>IF(OR('Men''s Epée'!$A$3=1,R60&gt;0),ABS(R60),0)</f>
        <v>0</v>
      </c>
      <c r="AC60" s="25">
        <f>IF(OR('Men''s Epée'!$A$3=1,S60&gt;0),ABS(S60),0)</f>
        <v>0</v>
      </c>
      <c r="AD60" s="25">
        <f>IF(OR('Men''s Epée'!$A$3=1,T60&gt;0),ABS(T60),0)</f>
        <v>0</v>
      </c>
      <c r="AE60" s="25">
        <f>IF(OR('Men''s Epée'!$A$3=1,U60&gt;0),ABS(U60),0)</f>
        <v>0</v>
      </c>
      <c r="AG60" s="12">
        <f>IF('Men''s Epée'!$W$3=TRUE,I60,0)</f>
        <v>0</v>
      </c>
      <c r="AH60" s="12">
        <f>IF('Men''s Epée'!$X$3=TRUE,K60,0)</f>
        <v>255</v>
      </c>
      <c r="AI60" s="12">
        <f>IF('Men''s Epée'!$Y$3=TRUE,M60,0)</f>
        <v>0</v>
      </c>
      <c r="AJ60" s="12">
        <f>IF('Men''s Epée'!$Z$3=TRUE,O60,0)</f>
        <v>0</v>
      </c>
      <c r="AK60" s="12">
        <f>IF('Men''s Epée'!$AA$3=TRUE,Q60,0)</f>
        <v>0</v>
      </c>
      <c r="AL60" s="26">
        <f t="shared" si="26"/>
        <v>0</v>
      </c>
      <c r="AM60" s="26">
        <f t="shared" si="27"/>
        <v>0</v>
      </c>
      <c r="AN60" s="26">
        <f t="shared" si="28"/>
        <v>0</v>
      </c>
      <c r="AO60" s="26">
        <f t="shared" si="29"/>
        <v>0</v>
      </c>
      <c r="AP60" s="12">
        <f t="shared" si="30"/>
        <v>255</v>
      </c>
    </row>
    <row r="61" spans="1:42" ht="13.5">
      <c r="A61" s="16" t="str">
        <f t="shared" si="0"/>
        <v>58</v>
      </c>
      <c r="B61" s="16" t="str">
        <f t="shared" si="20"/>
        <v>^</v>
      </c>
      <c r="C61" s="17" t="s">
        <v>366</v>
      </c>
      <c r="D61" s="18">
        <v>74</v>
      </c>
      <c r="E61" s="19">
        <f>ROUND(F61+IF('Men''s Epée'!$A$3=1,G61,0)+LARGE($W61:$AE61,1)+LARGE($W61:$AE61,2)+LARGE($W61:$AE61,3),0)</f>
        <v>250</v>
      </c>
      <c r="F61" s="20"/>
      <c r="G61" s="21"/>
      <c r="H61" s="21" t="s">
        <v>11</v>
      </c>
      <c r="I61" s="22">
        <f>IF(OR('Men''s Epée'!$A$3=1,'Men''s Epée'!$W$3=TRUE),IF(OR(H61&gt;=49,ISNUMBER(H61)=FALSE),0,VLOOKUP(H61,PointTable,I$3,TRUE)),0)</f>
        <v>0</v>
      </c>
      <c r="J61" s="21" t="s">
        <v>11</v>
      </c>
      <c r="K61" s="22">
        <f>IF(OR('Men''s Epée'!$A$3=1,'Men''s Epée'!$X$3=TRUE),IF(OR(J61&gt;=49,ISNUMBER(J61)=FALSE),0,VLOOKUP(J61,PointTable,K$3,TRUE)),0)</f>
        <v>0</v>
      </c>
      <c r="L61" s="21">
        <v>38</v>
      </c>
      <c r="M61" s="22">
        <f>IF(OR('Men''s Epée'!$A$3=1,'Men''s Epée'!$Y$3=TRUE),IF(OR(L61&gt;=49,ISNUMBER(L61)=FALSE),0,VLOOKUP(L61,PointTable,M$3,TRUE)),0)</f>
        <v>250</v>
      </c>
      <c r="N61" s="21" t="s">
        <v>11</v>
      </c>
      <c r="O61" s="22">
        <f>IF(OR('Men''s Epée'!$A$3=1,'Men''s Epée'!$Z$3=TRUE),IF(OR(N61&gt;=49,ISNUMBER(N61)=FALSE),0,VLOOKUP(N61,PointTable,O$3,TRUE)),0)</f>
        <v>0</v>
      </c>
      <c r="P61" s="21" t="s">
        <v>11</v>
      </c>
      <c r="Q61" s="22">
        <f>IF(OR('Men''s Epée'!$A$3=1,'Men''s Epée'!$AA$3=TRUE),IF(OR(P61&gt;=49,ISNUMBER(P61)=FALSE),0,VLOOKUP(P61,PointTable,Q$3,TRUE)),0)</f>
        <v>0</v>
      </c>
      <c r="R61" s="23"/>
      <c r="S61" s="23"/>
      <c r="T61" s="23"/>
      <c r="U61" s="24"/>
      <c r="W61" s="25">
        <f t="shared" si="21"/>
        <v>0</v>
      </c>
      <c r="X61" s="25">
        <f t="shared" si="22"/>
        <v>0</v>
      </c>
      <c r="Y61" s="25">
        <f t="shared" si="23"/>
        <v>250</v>
      </c>
      <c r="Z61" s="25">
        <f t="shared" si="24"/>
        <v>0</v>
      </c>
      <c r="AA61" s="25">
        <f t="shared" si="25"/>
        <v>0</v>
      </c>
      <c r="AB61" s="25">
        <f>IF(OR('Men''s Epée'!$A$3=1,R61&gt;0),ABS(R61),0)</f>
        <v>0</v>
      </c>
      <c r="AC61" s="25">
        <f>IF(OR('Men''s Epée'!$A$3=1,S61&gt;0),ABS(S61),0)</f>
        <v>0</v>
      </c>
      <c r="AD61" s="25">
        <f>IF(OR('Men''s Epée'!$A$3=1,T61&gt;0),ABS(T61),0)</f>
        <v>0</v>
      </c>
      <c r="AE61" s="25">
        <f>IF(OR('Men''s Epée'!$A$3=1,U61&gt;0),ABS(U61),0)</f>
        <v>0</v>
      </c>
      <c r="AG61" s="12">
        <f>IF('Men''s Epée'!$W$3=TRUE,I61,0)</f>
        <v>0</v>
      </c>
      <c r="AH61" s="12">
        <f>IF('Men''s Epée'!$X$3=TRUE,K61,0)</f>
        <v>0</v>
      </c>
      <c r="AI61" s="12">
        <f>IF('Men''s Epée'!$Y$3=TRUE,M61,0)</f>
        <v>250</v>
      </c>
      <c r="AJ61" s="12">
        <f>IF('Men''s Epée'!$Z$3=TRUE,O61,0)</f>
        <v>0</v>
      </c>
      <c r="AK61" s="12">
        <f>IF('Men''s Epée'!$AA$3=TRUE,Q61,0)</f>
        <v>0</v>
      </c>
      <c r="AL61" s="26">
        <f t="shared" si="26"/>
        <v>0</v>
      </c>
      <c r="AM61" s="26">
        <f t="shared" si="27"/>
        <v>0</v>
      </c>
      <c r="AN61" s="26">
        <f t="shared" si="28"/>
        <v>0</v>
      </c>
      <c r="AO61" s="26">
        <f t="shared" si="29"/>
        <v>0</v>
      </c>
      <c r="AP61" s="12">
        <f t="shared" si="30"/>
        <v>250</v>
      </c>
    </row>
    <row r="62" spans="1:42" ht="13.5">
      <c r="A62" s="16" t="str">
        <f t="shared" si="0"/>
        <v>59</v>
      </c>
      <c r="B62" s="16">
        <f t="shared" si="20"/>
      </c>
      <c r="C62" s="17" t="s">
        <v>392</v>
      </c>
      <c r="D62" s="18">
        <v>79</v>
      </c>
      <c r="E62" s="19">
        <f>ROUND(F62+IF('Men''s Epée'!$A$3=1,G62,0)+LARGE($W62:$AE62,1)+LARGE($W62:$AE62,2)+LARGE($W62:$AE62,3),0)</f>
        <v>245</v>
      </c>
      <c r="F62" s="20"/>
      <c r="G62" s="21"/>
      <c r="H62" s="21" t="s">
        <v>11</v>
      </c>
      <c r="I62" s="22">
        <f>IF(OR('Men''s Epée'!$A$3=1,'Men''s Epée'!$W$3=TRUE),IF(OR(H62&gt;=49,ISNUMBER(H62)=FALSE),0,VLOOKUP(H62,PointTable,I$3,TRUE)),0)</f>
        <v>0</v>
      </c>
      <c r="J62" s="21" t="s">
        <v>11</v>
      </c>
      <c r="K62" s="22">
        <f>IF(OR('Men''s Epée'!$A$3=1,'Men''s Epée'!$X$3=TRUE),IF(OR(J62&gt;=49,ISNUMBER(J62)=FALSE),0,VLOOKUP(J62,PointTable,K$3,TRUE)),0)</f>
        <v>0</v>
      </c>
      <c r="L62" s="21">
        <v>39</v>
      </c>
      <c r="M62" s="22">
        <f>IF(OR('Men''s Epée'!$A$3=1,'Men''s Epée'!$Y$3=TRUE),IF(OR(L62&gt;=49,ISNUMBER(L62)=FALSE),0,VLOOKUP(L62,PointTable,M$3,TRUE)),0)</f>
        <v>245</v>
      </c>
      <c r="N62" s="21" t="s">
        <v>11</v>
      </c>
      <c r="O62" s="22">
        <f>IF(OR('Men''s Epée'!$A$3=1,'Men''s Epée'!$Z$3=TRUE),IF(OR(N62&gt;=49,ISNUMBER(N62)=FALSE),0,VLOOKUP(N62,PointTable,O$3,TRUE)),0)</f>
        <v>0</v>
      </c>
      <c r="P62" s="21" t="s">
        <v>11</v>
      </c>
      <c r="Q62" s="22">
        <f>IF(OR('Men''s Epée'!$A$3=1,'Men''s Epée'!$AA$3=TRUE),IF(OR(P62&gt;=49,ISNUMBER(P62)=FALSE),0,VLOOKUP(P62,PointTable,Q$3,TRUE)),0)</f>
        <v>0</v>
      </c>
      <c r="R62" s="23"/>
      <c r="S62" s="23"/>
      <c r="T62" s="23"/>
      <c r="U62" s="24"/>
      <c r="W62" s="25">
        <f t="shared" si="21"/>
        <v>0</v>
      </c>
      <c r="X62" s="25">
        <f t="shared" si="22"/>
        <v>0</v>
      </c>
      <c r="Y62" s="25">
        <f t="shared" si="23"/>
        <v>245</v>
      </c>
      <c r="Z62" s="25">
        <f t="shared" si="24"/>
        <v>0</v>
      </c>
      <c r="AA62" s="25">
        <f t="shared" si="25"/>
        <v>0</v>
      </c>
      <c r="AB62" s="25">
        <f>IF(OR('Men''s Epée'!$A$3=1,R62&gt;0),ABS(R62),0)</f>
        <v>0</v>
      </c>
      <c r="AC62" s="25">
        <f>IF(OR('Men''s Epée'!$A$3=1,S62&gt;0),ABS(S62),0)</f>
        <v>0</v>
      </c>
      <c r="AD62" s="25">
        <f>IF(OR('Men''s Epée'!$A$3=1,T62&gt;0),ABS(T62),0)</f>
        <v>0</v>
      </c>
      <c r="AE62" s="25">
        <f>IF(OR('Men''s Epée'!$A$3=1,U62&gt;0),ABS(U62),0)</f>
        <v>0</v>
      </c>
      <c r="AG62" s="12">
        <f>IF('Men''s Epée'!$W$3=TRUE,I62,0)</f>
        <v>0</v>
      </c>
      <c r="AH62" s="12">
        <f>IF('Men''s Epée'!$X$3=TRUE,K62,0)</f>
        <v>0</v>
      </c>
      <c r="AI62" s="12">
        <f>IF('Men''s Epée'!$Y$3=TRUE,M62,0)</f>
        <v>245</v>
      </c>
      <c r="AJ62" s="12">
        <f>IF('Men''s Epée'!$Z$3=TRUE,O62,0)</f>
        <v>0</v>
      </c>
      <c r="AK62" s="12">
        <f>IF('Men''s Epée'!$AA$3=TRUE,Q62,0)</f>
        <v>0</v>
      </c>
      <c r="AL62" s="26">
        <f t="shared" si="26"/>
        <v>0</v>
      </c>
      <c r="AM62" s="26">
        <f t="shared" si="27"/>
        <v>0</v>
      </c>
      <c r="AN62" s="26">
        <f t="shared" si="28"/>
        <v>0</v>
      </c>
      <c r="AO62" s="26">
        <f t="shared" si="29"/>
        <v>0</v>
      </c>
      <c r="AP62" s="12">
        <f t="shared" si="30"/>
        <v>245</v>
      </c>
    </row>
    <row r="63" spans="1:42" ht="13.5">
      <c r="A63" s="16" t="str">
        <f t="shared" si="0"/>
        <v>60</v>
      </c>
      <c r="B63" s="16" t="str">
        <f t="shared" si="20"/>
        <v>^</v>
      </c>
      <c r="C63" s="17" t="s">
        <v>333</v>
      </c>
      <c r="D63" s="18">
        <v>79</v>
      </c>
      <c r="E63" s="19">
        <f>ROUND(F63+IF('Men''s Epée'!$A$3=1,G63,0)+LARGE($W63:$AE63,1)+LARGE($W63:$AE63,2)+LARGE($W63:$AE63,3),0)</f>
        <v>235</v>
      </c>
      <c r="F63" s="20"/>
      <c r="G63" s="21"/>
      <c r="H63" s="21" t="s">
        <v>11</v>
      </c>
      <c r="I63" s="22">
        <f>IF(OR('Men''s Epée'!$A$3=1,'Men''s Epée'!$W$3=TRUE),IF(OR(H63&gt;=49,ISNUMBER(H63)=FALSE),0,VLOOKUP(H63,PointTable,I$3,TRUE)),0)</f>
        <v>0</v>
      </c>
      <c r="J63" s="21">
        <v>41</v>
      </c>
      <c r="K63" s="22">
        <f>IF(OR('Men''s Epée'!$A$3=1,'Men''s Epée'!$X$3=TRUE),IF(OR(J63&gt;=49,ISNUMBER(J63)=FALSE),0,VLOOKUP(J63,PointTable,K$3,TRUE)),0)</f>
        <v>235</v>
      </c>
      <c r="L63" s="21" t="s">
        <v>11</v>
      </c>
      <c r="M63" s="22">
        <f>IF(OR('Men''s Epée'!$A$3=1,'Men''s Epée'!$Y$3=TRUE),IF(OR(L63&gt;=49,ISNUMBER(L63)=FALSE),0,VLOOKUP(L63,PointTable,M$3,TRUE)),0)</f>
        <v>0</v>
      </c>
      <c r="N63" s="21" t="s">
        <v>11</v>
      </c>
      <c r="O63" s="22">
        <f>IF(OR('Men''s Epée'!$A$3=1,'Men''s Epée'!$Z$3=TRUE),IF(OR(N63&gt;=49,ISNUMBER(N63)=FALSE),0,VLOOKUP(N63,PointTable,O$3,TRUE)),0)</f>
        <v>0</v>
      </c>
      <c r="P63" s="21" t="s">
        <v>11</v>
      </c>
      <c r="Q63" s="22">
        <f>IF(OR('Men''s Epée'!$A$3=1,'Men''s Epée'!$AA$3=TRUE),IF(OR(P63&gt;=49,ISNUMBER(P63)=FALSE),0,VLOOKUP(P63,PointTable,Q$3,TRUE)),0)</f>
        <v>0</v>
      </c>
      <c r="R63" s="23"/>
      <c r="S63" s="23"/>
      <c r="T63" s="23"/>
      <c r="U63" s="24"/>
      <c r="W63" s="25">
        <f t="shared" si="21"/>
        <v>0</v>
      </c>
      <c r="X63" s="25">
        <f t="shared" si="22"/>
        <v>235</v>
      </c>
      <c r="Y63" s="25">
        <f t="shared" si="23"/>
        <v>0</v>
      </c>
      <c r="Z63" s="25">
        <f t="shared" si="24"/>
        <v>0</v>
      </c>
      <c r="AA63" s="25">
        <f t="shared" si="25"/>
        <v>0</v>
      </c>
      <c r="AB63" s="25">
        <f>IF(OR('Men''s Epée'!$A$3=1,R63&gt;0),ABS(R63),0)</f>
        <v>0</v>
      </c>
      <c r="AC63" s="25">
        <f>IF(OR('Men''s Epée'!$A$3=1,S63&gt;0),ABS(S63),0)</f>
        <v>0</v>
      </c>
      <c r="AD63" s="25">
        <f>IF(OR('Men''s Epée'!$A$3=1,T63&gt;0),ABS(T63),0)</f>
        <v>0</v>
      </c>
      <c r="AE63" s="25">
        <f>IF(OR('Men''s Epée'!$A$3=1,U63&gt;0),ABS(U63),0)</f>
        <v>0</v>
      </c>
      <c r="AG63" s="12">
        <f>IF('Men''s Epée'!$W$3=TRUE,I63,0)</f>
        <v>0</v>
      </c>
      <c r="AH63" s="12">
        <f>IF('Men''s Epée'!$X$3=TRUE,K63,0)</f>
        <v>235</v>
      </c>
      <c r="AI63" s="12">
        <f>IF('Men''s Epée'!$Y$3=TRUE,M63,0)</f>
        <v>0</v>
      </c>
      <c r="AJ63" s="12">
        <f>IF('Men''s Epée'!$Z$3=TRUE,O63,0)</f>
        <v>0</v>
      </c>
      <c r="AK63" s="12">
        <f>IF('Men''s Epée'!$AA$3=TRUE,Q63,0)</f>
        <v>0</v>
      </c>
      <c r="AL63" s="26">
        <f t="shared" si="26"/>
        <v>0</v>
      </c>
      <c r="AM63" s="26">
        <f t="shared" si="27"/>
        <v>0</v>
      </c>
      <c r="AN63" s="26">
        <f t="shared" si="28"/>
        <v>0</v>
      </c>
      <c r="AO63" s="26">
        <f t="shared" si="29"/>
        <v>0</v>
      </c>
      <c r="AP63" s="12">
        <f t="shared" si="30"/>
        <v>235</v>
      </c>
    </row>
    <row r="64" spans="1:42" ht="13.5">
      <c r="A64" s="16" t="str">
        <f t="shared" si="0"/>
        <v>61</v>
      </c>
      <c r="B64" s="16" t="str">
        <f t="shared" si="20"/>
        <v>^</v>
      </c>
      <c r="C64" s="17" t="s">
        <v>249</v>
      </c>
      <c r="D64" s="18">
        <v>79</v>
      </c>
      <c r="E64" s="19">
        <f>ROUND(F64+IF('Men''s Epée'!$A$3=1,G64,0)+LARGE($W64:$AE64,1)+LARGE($W64:$AE64,2)+LARGE($W64:$AE64,3),0)</f>
        <v>230</v>
      </c>
      <c r="F64" s="20"/>
      <c r="G64" s="21"/>
      <c r="H64" s="21">
        <v>42</v>
      </c>
      <c r="I64" s="22">
        <f>IF(OR('Men''s Epée'!$A$3=1,'Men''s Epée'!$W$3=TRUE),IF(OR(H64&gt;=49,ISNUMBER(H64)=FALSE),0,VLOOKUP(H64,PointTable,I$3,TRUE)),0)</f>
        <v>230</v>
      </c>
      <c r="J64" s="21" t="s">
        <v>11</v>
      </c>
      <c r="K64" s="22">
        <f>IF(OR('Men''s Epée'!$A$3=1,'Men''s Epée'!$X$3=TRUE),IF(OR(J64&gt;=49,ISNUMBER(J64)=FALSE),0,VLOOKUP(J64,PointTable,K$3,TRUE)),0)</f>
        <v>0</v>
      </c>
      <c r="L64" s="21" t="s">
        <v>11</v>
      </c>
      <c r="M64" s="22">
        <f>IF(OR('Men''s Epée'!$A$3=1,'Men''s Epée'!$Y$3=TRUE),IF(OR(L64&gt;=49,ISNUMBER(L64)=FALSE),0,VLOOKUP(L64,PointTable,M$3,TRUE)),0)</f>
        <v>0</v>
      </c>
      <c r="N64" s="21" t="s">
        <v>11</v>
      </c>
      <c r="O64" s="22">
        <f>IF(OR('Men''s Epée'!$A$3=1,'Men''s Epée'!$Z$3=TRUE),IF(OR(N64&gt;=49,ISNUMBER(N64)=FALSE),0,VLOOKUP(N64,PointTable,O$3,TRUE)),0)</f>
        <v>0</v>
      </c>
      <c r="P64" s="21" t="s">
        <v>11</v>
      </c>
      <c r="Q64" s="22">
        <f>IF(OR('Men''s Epée'!$A$3=1,'Men''s Epée'!$AA$3=TRUE),IF(OR(P64&gt;=49,ISNUMBER(P64)=FALSE),0,VLOOKUP(P64,PointTable,Q$3,TRUE)),0)</f>
        <v>0</v>
      </c>
      <c r="R64" s="23"/>
      <c r="S64" s="23"/>
      <c r="T64" s="23"/>
      <c r="U64" s="24"/>
      <c r="W64" s="25">
        <f t="shared" si="21"/>
        <v>230</v>
      </c>
      <c r="X64" s="25">
        <f t="shared" si="22"/>
        <v>0</v>
      </c>
      <c r="Y64" s="25">
        <f t="shared" si="23"/>
        <v>0</v>
      </c>
      <c r="Z64" s="25">
        <f t="shared" si="24"/>
        <v>0</v>
      </c>
      <c r="AA64" s="25">
        <f t="shared" si="25"/>
        <v>0</v>
      </c>
      <c r="AB64" s="25">
        <f>IF(OR('Men''s Epée'!$A$3=1,R64&gt;0),ABS(R64),0)</f>
        <v>0</v>
      </c>
      <c r="AC64" s="25">
        <f>IF(OR('Men''s Epée'!$A$3=1,S64&gt;0),ABS(S64),0)</f>
        <v>0</v>
      </c>
      <c r="AD64" s="25">
        <f>IF(OR('Men''s Epée'!$A$3=1,T64&gt;0),ABS(T64),0)</f>
        <v>0</v>
      </c>
      <c r="AE64" s="25">
        <f>IF(OR('Men''s Epée'!$A$3=1,U64&gt;0),ABS(U64),0)</f>
        <v>0</v>
      </c>
      <c r="AG64" s="12">
        <f>IF('Men''s Epée'!$W$3=TRUE,I64,0)</f>
        <v>230</v>
      </c>
      <c r="AH64" s="12">
        <f>IF('Men''s Epée'!$X$3=TRUE,K64,0)</f>
        <v>0</v>
      </c>
      <c r="AI64" s="12">
        <f>IF('Men''s Epée'!$Y$3=TRUE,M64,0)</f>
        <v>0</v>
      </c>
      <c r="AJ64" s="12">
        <f>IF('Men''s Epée'!$Z$3=TRUE,O64,0)</f>
        <v>0</v>
      </c>
      <c r="AK64" s="12">
        <f>IF('Men''s Epée'!$AA$3=TRUE,Q64,0)</f>
        <v>0</v>
      </c>
      <c r="AL64" s="26">
        <f t="shared" si="26"/>
        <v>0</v>
      </c>
      <c r="AM64" s="26">
        <f t="shared" si="27"/>
        <v>0</v>
      </c>
      <c r="AN64" s="26">
        <f t="shared" si="28"/>
        <v>0</v>
      </c>
      <c r="AO64" s="26">
        <f t="shared" si="29"/>
        <v>0</v>
      </c>
      <c r="AP64" s="12">
        <f t="shared" si="30"/>
        <v>230</v>
      </c>
    </row>
    <row r="65" spans="1:42" ht="13.5">
      <c r="A65" s="16" t="str">
        <f t="shared" si="0"/>
        <v>62</v>
      </c>
      <c r="B65" s="16">
        <f t="shared" si="20"/>
      </c>
      <c r="C65" s="17" t="s">
        <v>393</v>
      </c>
      <c r="D65" s="18">
        <v>79</v>
      </c>
      <c r="E65" s="19">
        <f>ROUND(F65+IF('Men''s Epée'!$A$3=1,G65,0)+LARGE($W65:$AE65,1)+LARGE($W65:$AE65,2)+LARGE($W65:$AE65,3),0)</f>
        <v>225</v>
      </c>
      <c r="F65" s="20"/>
      <c r="G65" s="21"/>
      <c r="H65" s="21" t="s">
        <v>11</v>
      </c>
      <c r="I65" s="22">
        <f>IF(OR('Men''s Epée'!$A$3=1,'Men''s Epée'!$W$3=TRUE),IF(OR(H65&gt;=49,ISNUMBER(H65)=FALSE),0,VLOOKUP(H65,PointTable,I$3,TRUE)),0)</f>
        <v>0</v>
      </c>
      <c r="J65" s="21" t="s">
        <v>11</v>
      </c>
      <c r="K65" s="22">
        <f>IF(OR('Men''s Epée'!$A$3=1,'Men''s Epée'!$X$3=TRUE),IF(OR(J65&gt;=49,ISNUMBER(J65)=FALSE),0,VLOOKUP(J65,PointTable,K$3,TRUE)),0)</f>
        <v>0</v>
      </c>
      <c r="L65" s="21">
        <v>43</v>
      </c>
      <c r="M65" s="22">
        <f>IF(OR('Men''s Epée'!$A$3=1,'Men''s Epée'!$Y$3=TRUE),IF(OR(L65&gt;=49,ISNUMBER(L65)=FALSE),0,VLOOKUP(L65,PointTable,M$3,TRUE)),0)</f>
        <v>225</v>
      </c>
      <c r="N65" s="21" t="s">
        <v>11</v>
      </c>
      <c r="O65" s="22">
        <f>IF(OR('Men''s Epée'!$A$3=1,'Men''s Epée'!$Z$3=TRUE),IF(OR(N65&gt;=49,ISNUMBER(N65)=FALSE),0,VLOOKUP(N65,PointTable,O$3,TRUE)),0)</f>
        <v>0</v>
      </c>
      <c r="P65" s="21" t="s">
        <v>11</v>
      </c>
      <c r="Q65" s="22">
        <f>IF(OR('Men''s Epée'!$A$3=1,'Men''s Epée'!$AA$3=TRUE),IF(OR(P65&gt;=49,ISNUMBER(P65)=FALSE),0,VLOOKUP(P65,PointTable,Q$3,TRUE)),0)</f>
        <v>0</v>
      </c>
      <c r="R65" s="23"/>
      <c r="S65" s="23"/>
      <c r="T65" s="23"/>
      <c r="U65" s="24"/>
      <c r="W65" s="25">
        <f t="shared" si="21"/>
        <v>0</v>
      </c>
      <c r="X65" s="25">
        <f t="shared" si="22"/>
        <v>0</v>
      </c>
      <c r="Y65" s="25">
        <f t="shared" si="23"/>
        <v>225</v>
      </c>
      <c r="Z65" s="25">
        <f t="shared" si="24"/>
        <v>0</v>
      </c>
      <c r="AA65" s="25">
        <f t="shared" si="25"/>
        <v>0</v>
      </c>
      <c r="AB65" s="25">
        <f>IF(OR('Men''s Epée'!$A$3=1,R65&gt;0),ABS(R65),0)</f>
        <v>0</v>
      </c>
      <c r="AC65" s="25">
        <f>IF(OR('Men''s Epée'!$A$3=1,S65&gt;0),ABS(S65),0)</f>
        <v>0</v>
      </c>
      <c r="AD65" s="25">
        <f>IF(OR('Men''s Epée'!$A$3=1,T65&gt;0),ABS(T65),0)</f>
        <v>0</v>
      </c>
      <c r="AE65" s="25">
        <f>IF(OR('Men''s Epée'!$A$3=1,U65&gt;0),ABS(U65),0)</f>
        <v>0</v>
      </c>
      <c r="AG65" s="12">
        <f>IF('Men''s Epée'!$W$3=TRUE,I65,0)</f>
        <v>0</v>
      </c>
      <c r="AH65" s="12">
        <f>IF('Men''s Epée'!$X$3=TRUE,K65,0)</f>
        <v>0</v>
      </c>
      <c r="AI65" s="12">
        <f>IF('Men''s Epée'!$Y$3=TRUE,M65,0)</f>
        <v>225</v>
      </c>
      <c r="AJ65" s="12">
        <f>IF('Men''s Epée'!$Z$3=TRUE,O65,0)</f>
        <v>0</v>
      </c>
      <c r="AK65" s="12">
        <f>IF('Men''s Epée'!$AA$3=TRUE,Q65,0)</f>
        <v>0</v>
      </c>
      <c r="AL65" s="26">
        <f t="shared" si="26"/>
        <v>0</v>
      </c>
      <c r="AM65" s="26">
        <f t="shared" si="27"/>
        <v>0</v>
      </c>
      <c r="AN65" s="26">
        <f t="shared" si="28"/>
        <v>0</v>
      </c>
      <c r="AO65" s="26">
        <f t="shared" si="29"/>
        <v>0</v>
      </c>
      <c r="AP65" s="12">
        <f t="shared" si="30"/>
        <v>225</v>
      </c>
    </row>
    <row r="66" spans="1:42" ht="13.5">
      <c r="A66" s="16" t="str">
        <f t="shared" si="0"/>
        <v>63T</v>
      </c>
      <c r="B66" s="16" t="str">
        <f t="shared" si="20"/>
        <v># ^</v>
      </c>
      <c r="C66" s="17" t="s">
        <v>336</v>
      </c>
      <c r="D66" s="18">
        <v>81</v>
      </c>
      <c r="E66" s="19">
        <f>ROUND(F66+IF('Men''s Epée'!$A$3=1,G66,0)+LARGE($W66:$AE66,1)+LARGE($W66:$AE66,2)+LARGE($W66:$AE66,3),0)</f>
        <v>220</v>
      </c>
      <c r="F66" s="20"/>
      <c r="G66" s="21"/>
      <c r="H66" s="21" t="s">
        <v>11</v>
      </c>
      <c r="I66" s="22">
        <f>IF(OR('Men''s Epée'!$A$3=1,'Men''s Epée'!$W$3=TRUE),IF(OR(H66&gt;=49,ISNUMBER(H66)=FALSE),0,VLOOKUP(H66,PointTable,I$3,TRUE)),0)</f>
        <v>0</v>
      </c>
      <c r="J66" s="21">
        <v>44</v>
      </c>
      <c r="K66" s="22">
        <f>IF(OR('Men''s Epée'!$A$3=1,'Men''s Epée'!$X$3=TRUE),IF(OR(J66&gt;=49,ISNUMBER(J66)=FALSE),0,VLOOKUP(J66,PointTable,K$3,TRUE)),0)</f>
        <v>220</v>
      </c>
      <c r="L66" s="21" t="s">
        <v>11</v>
      </c>
      <c r="M66" s="22">
        <f>IF(OR('Men''s Epée'!$A$3=1,'Men''s Epée'!$Y$3=TRUE),IF(OR(L66&gt;=49,ISNUMBER(L66)=FALSE),0,VLOOKUP(L66,PointTable,M$3,TRUE)),0)</f>
        <v>0</v>
      </c>
      <c r="N66" s="21" t="s">
        <v>11</v>
      </c>
      <c r="O66" s="22">
        <f>IF(OR('Men''s Epée'!$A$3=1,'Men''s Epée'!$Z$3=TRUE),IF(OR(N66&gt;=49,ISNUMBER(N66)=FALSE),0,VLOOKUP(N66,PointTable,O$3,TRUE)),0)</f>
        <v>0</v>
      </c>
      <c r="P66" s="21" t="s">
        <v>11</v>
      </c>
      <c r="Q66" s="22">
        <f>IF(OR('Men''s Epée'!$A$3=1,'Men''s Epée'!$AA$3=TRUE),IF(OR(P66&gt;=49,ISNUMBER(P66)=FALSE),0,VLOOKUP(P66,PointTable,Q$3,TRUE)),0)</f>
        <v>0</v>
      </c>
      <c r="R66" s="23"/>
      <c r="S66" s="23"/>
      <c r="T66" s="23"/>
      <c r="U66" s="24"/>
      <c r="W66" s="25">
        <f t="shared" si="21"/>
        <v>0</v>
      </c>
      <c r="X66" s="25">
        <f t="shared" si="22"/>
        <v>220</v>
      </c>
      <c r="Y66" s="25">
        <f t="shared" si="23"/>
        <v>0</v>
      </c>
      <c r="Z66" s="25">
        <f t="shared" si="24"/>
        <v>0</v>
      </c>
      <c r="AA66" s="25">
        <f t="shared" si="25"/>
        <v>0</v>
      </c>
      <c r="AB66" s="25">
        <f>IF(OR('Men''s Epée'!$A$3=1,R66&gt;0),ABS(R66),0)</f>
        <v>0</v>
      </c>
      <c r="AC66" s="25">
        <f>IF(OR('Men''s Epée'!$A$3=1,S66&gt;0),ABS(S66),0)</f>
        <v>0</v>
      </c>
      <c r="AD66" s="25">
        <f>IF(OR('Men''s Epée'!$A$3=1,T66&gt;0),ABS(T66),0)</f>
        <v>0</v>
      </c>
      <c r="AE66" s="25">
        <f>IF(OR('Men''s Epée'!$A$3=1,U66&gt;0),ABS(U66),0)</f>
        <v>0</v>
      </c>
      <c r="AG66" s="12">
        <f>IF('Men''s Epée'!$W$3=TRUE,I66,0)</f>
        <v>0</v>
      </c>
      <c r="AH66" s="12">
        <f>IF('Men''s Epée'!$X$3=TRUE,K66,0)</f>
        <v>220</v>
      </c>
      <c r="AI66" s="12">
        <f>IF('Men''s Epée'!$Y$3=TRUE,M66,0)</f>
        <v>0</v>
      </c>
      <c r="AJ66" s="12">
        <f>IF('Men''s Epée'!$Z$3=TRUE,O66,0)</f>
        <v>0</v>
      </c>
      <c r="AK66" s="12">
        <f>IF('Men''s Epée'!$AA$3=TRUE,Q66,0)</f>
        <v>0</v>
      </c>
      <c r="AL66" s="26">
        <f t="shared" si="26"/>
        <v>0</v>
      </c>
      <c r="AM66" s="26">
        <f t="shared" si="27"/>
        <v>0</v>
      </c>
      <c r="AN66" s="26">
        <f t="shared" si="28"/>
        <v>0</v>
      </c>
      <c r="AO66" s="26">
        <f t="shared" si="29"/>
        <v>0</v>
      </c>
      <c r="AP66" s="12">
        <f t="shared" si="30"/>
        <v>220</v>
      </c>
    </row>
    <row r="67" spans="1:42" ht="13.5">
      <c r="A67" s="16" t="str">
        <f t="shared" si="0"/>
        <v>63T</v>
      </c>
      <c r="B67" s="16" t="str">
        <f t="shared" si="20"/>
        <v>#</v>
      </c>
      <c r="C67" s="17" t="s">
        <v>250</v>
      </c>
      <c r="D67" s="18">
        <v>82</v>
      </c>
      <c r="E67" s="19">
        <f>ROUND(F67+IF('Men''s Epée'!$A$3=1,G67,0)+LARGE($W67:$AE67,1)+LARGE($W67:$AE67,2)+LARGE($W67:$AE67,3),0)</f>
        <v>220</v>
      </c>
      <c r="F67" s="20"/>
      <c r="G67" s="21"/>
      <c r="H67" s="21">
        <v>44</v>
      </c>
      <c r="I67" s="22">
        <f>IF(OR('Men''s Epée'!$A$3=1,'Men''s Epée'!$W$3=TRUE),IF(OR(H67&gt;=49,ISNUMBER(H67)=FALSE),0,VLOOKUP(H67,PointTable,I$3,TRUE)),0)</f>
        <v>220</v>
      </c>
      <c r="J67" s="21" t="s">
        <v>11</v>
      </c>
      <c r="K67" s="22">
        <f>IF(OR('Men''s Epée'!$A$3=1,'Men''s Epée'!$X$3=TRUE),IF(OR(J67&gt;=49,ISNUMBER(J67)=FALSE),0,VLOOKUP(J67,PointTable,K$3,TRUE)),0)</f>
        <v>0</v>
      </c>
      <c r="L67" s="21" t="s">
        <v>11</v>
      </c>
      <c r="M67" s="22">
        <f>IF(OR('Men''s Epée'!$A$3=1,'Men''s Epée'!$Y$3=TRUE),IF(OR(L67&gt;=49,ISNUMBER(L67)=FALSE),0,VLOOKUP(L67,PointTable,M$3,TRUE)),0)</f>
        <v>0</v>
      </c>
      <c r="N67" s="21" t="s">
        <v>11</v>
      </c>
      <c r="O67" s="22">
        <f>IF(OR('Men''s Epée'!$A$3=1,'Men''s Epée'!$Z$3=TRUE),IF(OR(N67&gt;=49,ISNUMBER(N67)=FALSE),0,VLOOKUP(N67,PointTable,O$3,TRUE)),0)</f>
        <v>0</v>
      </c>
      <c r="P67" s="21" t="s">
        <v>11</v>
      </c>
      <c r="Q67" s="22">
        <f>IF(OR('Men''s Epée'!$A$3=1,'Men''s Epée'!$AA$3=TRUE),IF(OR(P67&gt;=49,ISNUMBER(P67)=FALSE),0,VLOOKUP(P67,PointTable,Q$3,TRUE)),0)</f>
        <v>0</v>
      </c>
      <c r="R67" s="23"/>
      <c r="S67" s="23"/>
      <c r="T67" s="23"/>
      <c r="U67" s="24"/>
      <c r="W67" s="25">
        <f t="shared" si="21"/>
        <v>220</v>
      </c>
      <c r="X67" s="25">
        <f t="shared" si="22"/>
        <v>0</v>
      </c>
      <c r="Y67" s="25">
        <f t="shared" si="23"/>
        <v>0</v>
      </c>
      <c r="Z67" s="25">
        <f t="shared" si="24"/>
        <v>0</v>
      </c>
      <c r="AA67" s="25">
        <f t="shared" si="25"/>
        <v>0</v>
      </c>
      <c r="AB67" s="25">
        <f>IF(OR('Men''s Epée'!$A$3=1,R67&gt;0),ABS(R67),0)</f>
        <v>0</v>
      </c>
      <c r="AC67" s="25">
        <f>IF(OR('Men''s Epée'!$A$3=1,S67&gt;0),ABS(S67),0)</f>
        <v>0</v>
      </c>
      <c r="AD67" s="25">
        <f>IF(OR('Men''s Epée'!$A$3=1,T67&gt;0),ABS(T67),0)</f>
        <v>0</v>
      </c>
      <c r="AE67" s="25">
        <f>IF(OR('Men''s Epée'!$A$3=1,U67&gt;0),ABS(U67),0)</f>
        <v>0</v>
      </c>
      <c r="AG67" s="12">
        <f>IF('Men''s Epée'!$W$3=TRUE,I67,0)</f>
        <v>220</v>
      </c>
      <c r="AH67" s="12">
        <f>IF('Men''s Epée'!$X$3=TRUE,K67,0)</f>
        <v>0</v>
      </c>
      <c r="AI67" s="12">
        <f>IF('Men''s Epée'!$Y$3=TRUE,M67,0)</f>
        <v>0</v>
      </c>
      <c r="AJ67" s="12">
        <f>IF('Men''s Epée'!$Z$3=TRUE,O67,0)</f>
        <v>0</v>
      </c>
      <c r="AK67" s="12">
        <f>IF('Men''s Epée'!$AA$3=TRUE,Q67,0)</f>
        <v>0</v>
      </c>
      <c r="AL67" s="26">
        <f t="shared" si="26"/>
        <v>0</v>
      </c>
      <c r="AM67" s="26">
        <f t="shared" si="27"/>
        <v>0</v>
      </c>
      <c r="AN67" s="26">
        <f t="shared" si="28"/>
        <v>0</v>
      </c>
      <c r="AO67" s="26">
        <f t="shared" si="29"/>
        <v>0</v>
      </c>
      <c r="AP67" s="12">
        <f t="shared" si="30"/>
        <v>220</v>
      </c>
    </row>
    <row r="68" spans="1:42" ht="13.5">
      <c r="A68" s="16" t="str">
        <f t="shared" si="0"/>
        <v>65</v>
      </c>
      <c r="B68" s="16" t="str">
        <f t="shared" si="20"/>
        <v>#</v>
      </c>
      <c r="C68" s="17" t="s">
        <v>371</v>
      </c>
      <c r="D68" s="18">
        <v>81</v>
      </c>
      <c r="E68" s="19">
        <f>ROUND(F68+IF('Men''s Epée'!$A$3=1,G68,0)+LARGE($W68:$AE68,1)+LARGE($W68:$AE68,2)+LARGE($W68:$AE68,3),0)</f>
        <v>215</v>
      </c>
      <c r="F68" s="20"/>
      <c r="G68" s="21"/>
      <c r="H68" s="21" t="s">
        <v>11</v>
      </c>
      <c r="I68" s="22">
        <f>IF(OR('Men''s Epée'!$A$3=1,'Men''s Epée'!$W$3=TRUE),IF(OR(H68&gt;=49,ISNUMBER(H68)=FALSE),0,VLOOKUP(H68,PointTable,I$3,TRUE)),0)</f>
        <v>0</v>
      </c>
      <c r="J68" s="21" t="s">
        <v>11</v>
      </c>
      <c r="K68" s="22">
        <f>IF(OR('Men''s Epée'!$A$3=1,'Men''s Epée'!$X$3=TRUE),IF(OR(J68&gt;=49,ISNUMBER(J68)=FALSE),0,VLOOKUP(J68,PointTable,K$3,TRUE)),0)</f>
        <v>0</v>
      </c>
      <c r="L68" s="21">
        <v>45</v>
      </c>
      <c r="M68" s="22">
        <f>IF(OR('Men''s Epée'!$A$3=1,'Men''s Epée'!$Y$3=TRUE),IF(OR(L68&gt;=49,ISNUMBER(L68)=FALSE),0,VLOOKUP(L68,PointTable,M$3,TRUE)),0)</f>
        <v>215</v>
      </c>
      <c r="N68" s="21" t="s">
        <v>11</v>
      </c>
      <c r="O68" s="22">
        <f>IF(OR('Men''s Epée'!$A$3=1,'Men''s Epée'!$Z$3=TRUE),IF(OR(N68&gt;=49,ISNUMBER(N68)=FALSE),0,VLOOKUP(N68,PointTable,O$3,TRUE)),0)</f>
        <v>0</v>
      </c>
      <c r="P68" s="21" t="s">
        <v>11</v>
      </c>
      <c r="Q68" s="22">
        <f>IF(OR('Men''s Epée'!$A$3=1,'Men''s Epée'!$AA$3=TRUE),IF(OR(P68&gt;=49,ISNUMBER(P68)=FALSE),0,VLOOKUP(P68,PointTable,Q$3,TRUE)),0)</f>
        <v>0</v>
      </c>
      <c r="R68" s="23"/>
      <c r="S68" s="23"/>
      <c r="T68" s="23"/>
      <c r="U68" s="24"/>
      <c r="W68" s="25">
        <f t="shared" si="21"/>
        <v>0</v>
      </c>
      <c r="X68" s="25">
        <f t="shared" si="22"/>
        <v>0</v>
      </c>
      <c r="Y68" s="25">
        <f t="shared" si="23"/>
        <v>215</v>
      </c>
      <c r="Z68" s="25">
        <f t="shared" si="24"/>
        <v>0</v>
      </c>
      <c r="AA68" s="25">
        <f t="shared" si="25"/>
        <v>0</v>
      </c>
      <c r="AB68" s="25">
        <f>IF(OR('Men''s Epée'!$A$3=1,R68&gt;0),ABS(R68),0)</f>
        <v>0</v>
      </c>
      <c r="AC68" s="25">
        <f>IF(OR('Men''s Epée'!$A$3=1,S68&gt;0),ABS(S68),0)</f>
        <v>0</v>
      </c>
      <c r="AD68" s="25">
        <f>IF(OR('Men''s Epée'!$A$3=1,T68&gt;0),ABS(T68),0)</f>
        <v>0</v>
      </c>
      <c r="AE68" s="25">
        <f>IF(OR('Men''s Epée'!$A$3=1,U68&gt;0),ABS(U68),0)</f>
        <v>0</v>
      </c>
      <c r="AG68" s="12">
        <f>IF('Men''s Epée'!$W$3=TRUE,I68,0)</f>
        <v>0</v>
      </c>
      <c r="AH68" s="12">
        <f>IF('Men''s Epée'!$X$3=TRUE,K68,0)</f>
        <v>0</v>
      </c>
      <c r="AI68" s="12">
        <f>IF('Men''s Epée'!$Y$3=TRUE,M68,0)</f>
        <v>215</v>
      </c>
      <c r="AJ68" s="12">
        <f>IF('Men''s Epée'!$Z$3=TRUE,O68,0)</f>
        <v>0</v>
      </c>
      <c r="AK68" s="12">
        <f>IF('Men''s Epée'!$AA$3=TRUE,Q68,0)</f>
        <v>0</v>
      </c>
      <c r="AL68" s="26">
        <f t="shared" si="26"/>
        <v>0</v>
      </c>
      <c r="AM68" s="26">
        <f t="shared" si="27"/>
        <v>0</v>
      </c>
      <c r="AN68" s="26">
        <f t="shared" si="28"/>
        <v>0</v>
      </c>
      <c r="AO68" s="26">
        <f t="shared" si="29"/>
        <v>0</v>
      </c>
      <c r="AP68" s="12">
        <f t="shared" si="30"/>
        <v>215</v>
      </c>
    </row>
    <row r="69" spans="1:42" ht="13.5">
      <c r="A69" s="16" t="str">
        <f t="shared" si="0"/>
        <v>66T</v>
      </c>
      <c r="B69" s="16" t="str">
        <f t="shared" si="20"/>
        <v>^</v>
      </c>
      <c r="C69" s="17" t="s">
        <v>252</v>
      </c>
      <c r="D69" s="18">
        <v>76</v>
      </c>
      <c r="E69" s="19">
        <f>ROUND(F69+IF('Men''s Epée'!$A$3=1,G69,0)+LARGE($W69:$AE69,1)+LARGE($W69:$AE69,2)+LARGE($W69:$AE69,3),0)</f>
        <v>213</v>
      </c>
      <c r="F69" s="20"/>
      <c r="G69" s="21"/>
      <c r="H69" s="21">
        <v>45.5</v>
      </c>
      <c r="I69" s="22">
        <f>IF(OR('Men''s Epée'!$A$3=1,'Men''s Epée'!$W$3=TRUE),IF(OR(H69&gt;=49,ISNUMBER(H69)=FALSE),0,VLOOKUP(H69,PointTable,I$3,TRUE)),0)</f>
        <v>212.5</v>
      </c>
      <c r="J69" s="21" t="s">
        <v>11</v>
      </c>
      <c r="K69" s="22">
        <f>IF(OR('Men''s Epée'!$A$3=1,'Men''s Epée'!$X$3=TRUE),IF(OR(J69&gt;=49,ISNUMBER(J69)=FALSE),0,VLOOKUP(J69,PointTable,K$3,TRUE)),0)</f>
        <v>0</v>
      </c>
      <c r="L69" s="21" t="s">
        <v>11</v>
      </c>
      <c r="M69" s="22">
        <f>IF(OR('Men''s Epée'!$A$3=1,'Men''s Epée'!$Y$3=TRUE),IF(OR(L69&gt;=49,ISNUMBER(L69)=FALSE),0,VLOOKUP(L69,PointTable,M$3,TRUE)),0)</f>
        <v>0</v>
      </c>
      <c r="N69" s="21" t="s">
        <v>11</v>
      </c>
      <c r="O69" s="22">
        <f>IF(OR('Men''s Epée'!$A$3=1,'Men''s Epée'!$Z$3=TRUE),IF(OR(N69&gt;=49,ISNUMBER(N69)=FALSE),0,VLOOKUP(N69,PointTable,O$3,TRUE)),0)</f>
        <v>0</v>
      </c>
      <c r="P69" s="21" t="s">
        <v>11</v>
      </c>
      <c r="Q69" s="22">
        <f>IF(OR('Men''s Epée'!$A$3=1,'Men''s Epée'!$AA$3=TRUE),IF(OR(P69&gt;=49,ISNUMBER(P69)=FALSE),0,VLOOKUP(P69,PointTable,Q$3,TRUE)),0)</f>
        <v>0</v>
      </c>
      <c r="R69" s="23"/>
      <c r="S69" s="23"/>
      <c r="T69" s="23"/>
      <c r="U69" s="24"/>
      <c r="W69" s="25">
        <f t="shared" si="21"/>
        <v>212.5</v>
      </c>
      <c r="X69" s="25">
        <f t="shared" si="22"/>
        <v>0</v>
      </c>
      <c r="Y69" s="25">
        <f t="shared" si="23"/>
        <v>0</v>
      </c>
      <c r="Z69" s="25">
        <f t="shared" si="24"/>
        <v>0</v>
      </c>
      <c r="AA69" s="25">
        <f t="shared" si="25"/>
        <v>0</v>
      </c>
      <c r="AB69" s="25">
        <f>IF(OR('Men''s Epée'!$A$3=1,R69&gt;0),ABS(R69),0)</f>
        <v>0</v>
      </c>
      <c r="AC69" s="25">
        <f>IF(OR('Men''s Epée'!$A$3=1,S69&gt;0),ABS(S69),0)</f>
        <v>0</v>
      </c>
      <c r="AD69" s="25">
        <f>IF(OR('Men''s Epée'!$A$3=1,T69&gt;0),ABS(T69),0)</f>
        <v>0</v>
      </c>
      <c r="AE69" s="25">
        <f>IF(OR('Men''s Epée'!$A$3=1,U69&gt;0),ABS(U69),0)</f>
        <v>0</v>
      </c>
      <c r="AG69" s="12">
        <f>IF('Men''s Epée'!$W$3=TRUE,I69,0)</f>
        <v>212.5</v>
      </c>
      <c r="AH69" s="12">
        <f>IF('Men''s Epée'!$X$3=TRUE,K69,0)</f>
        <v>0</v>
      </c>
      <c r="AI69" s="12">
        <f>IF('Men''s Epée'!$Y$3=TRUE,M69,0)</f>
        <v>0</v>
      </c>
      <c r="AJ69" s="12">
        <f>IF('Men''s Epée'!$Z$3=TRUE,O69,0)</f>
        <v>0</v>
      </c>
      <c r="AK69" s="12">
        <f>IF('Men''s Epée'!$AA$3=TRUE,Q69,0)</f>
        <v>0</v>
      </c>
      <c r="AL69" s="26">
        <f t="shared" si="26"/>
        <v>0</v>
      </c>
      <c r="AM69" s="26">
        <f t="shared" si="27"/>
        <v>0</v>
      </c>
      <c r="AN69" s="26">
        <f t="shared" si="28"/>
        <v>0</v>
      </c>
      <c r="AO69" s="26">
        <f t="shared" si="29"/>
        <v>0</v>
      </c>
      <c r="AP69" s="12">
        <f t="shared" si="30"/>
        <v>212.5</v>
      </c>
    </row>
    <row r="70" spans="1:42" ht="13.5">
      <c r="A70" s="16" t="str">
        <f t="shared" si="0"/>
        <v>66T</v>
      </c>
      <c r="B70" s="16" t="str">
        <f t="shared" si="20"/>
        <v>#</v>
      </c>
      <c r="C70" s="17" t="s">
        <v>337</v>
      </c>
      <c r="D70" s="18">
        <v>83</v>
      </c>
      <c r="E70" s="19">
        <f>ROUND(F70+IF('Men''s Epée'!$A$3=1,G70,0)+LARGE($W70:$AE70,1)+LARGE($W70:$AE70,2)+LARGE($W70:$AE70,3),0)</f>
        <v>213</v>
      </c>
      <c r="F70" s="20"/>
      <c r="G70" s="21"/>
      <c r="H70" s="21" t="s">
        <v>11</v>
      </c>
      <c r="I70" s="22">
        <f>IF(OR('Men''s Epée'!$A$3=1,'Men''s Epée'!$W$3=TRUE),IF(OR(H70&gt;=49,ISNUMBER(H70)=FALSE),0,VLOOKUP(H70,PointTable,I$3,TRUE)),0)</f>
        <v>0</v>
      </c>
      <c r="J70" s="21">
        <v>45.5</v>
      </c>
      <c r="K70" s="22">
        <f>IF(OR('Men''s Epée'!$A$3=1,'Men''s Epée'!$X$3=TRUE),IF(OR(J70&gt;=49,ISNUMBER(J70)=FALSE),0,VLOOKUP(J70,PointTable,K$3,TRUE)),0)</f>
        <v>212.5</v>
      </c>
      <c r="L70" s="21" t="s">
        <v>11</v>
      </c>
      <c r="M70" s="22">
        <f>IF(OR('Men''s Epée'!$A$3=1,'Men''s Epée'!$Y$3=TRUE),IF(OR(L70&gt;=49,ISNUMBER(L70)=FALSE),0,VLOOKUP(L70,PointTable,M$3,TRUE)),0)</f>
        <v>0</v>
      </c>
      <c r="N70" s="21" t="s">
        <v>11</v>
      </c>
      <c r="O70" s="22">
        <f>IF(OR('Men''s Epée'!$A$3=1,'Men''s Epée'!$Z$3=TRUE),IF(OR(N70&gt;=49,ISNUMBER(N70)=FALSE),0,VLOOKUP(N70,PointTable,O$3,TRUE)),0)</f>
        <v>0</v>
      </c>
      <c r="P70" s="21" t="s">
        <v>11</v>
      </c>
      <c r="Q70" s="22">
        <f>IF(OR('Men''s Epée'!$A$3=1,'Men''s Epée'!$AA$3=TRUE),IF(OR(P70&gt;=49,ISNUMBER(P70)=FALSE),0,VLOOKUP(P70,PointTable,Q$3,TRUE)),0)</f>
        <v>0</v>
      </c>
      <c r="R70" s="23"/>
      <c r="S70" s="23"/>
      <c r="T70" s="23"/>
      <c r="U70" s="24"/>
      <c r="W70" s="25">
        <f t="shared" si="21"/>
        <v>0</v>
      </c>
      <c r="X70" s="25">
        <f t="shared" si="22"/>
        <v>212.5</v>
      </c>
      <c r="Y70" s="25">
        <f t="shared" si="23"/>
        <v>0</v>
      </c>
      <c r="Z70" s="25">
        <f t="shared" si="24"/>
        <v>0</v>
      </c>
      <c r="AA70" s="25">
        <f t="shared" si="25"/>
        <v>0</v>
      </c>
      <c r="AB70" s="25">
        <f>IF(OR('Men''s Epée'!$A$3=1,R70&gt;0),ABS(R70),0)</f>
        <v>0</v>
      </c>
      <c r="AC70" s="25">
        <f>IF(OR('Men''s Epée'!$A$3=1,S70&gt;0),ABS(S70),0)</f>
        <v>0</v>
      </c>
      <c r="AD70" s="25">
        <f>IF(OR('Men''s Epée'!$A$3=1,T70&gt;0),ABS(T70),0)</f>
        <v>0</v>
      </c>
      <c r="AE70" s="25">
        <f>IF(OR('Men''s Epée'!$A$3=1,U70&gt;0),ABS(U70),0)</f>
        <v>0</v>
      </c>
      <c r="AG70" s="12">
        <f>IF('Men''s Epée'!$W$3=TRUE,I70,0)</f>
        <v>0</v>
      </c>
      <c r="AH70" s="12">
        <f>IF('Men''s Epée'!$X$3=TRUE,K70,0)</f>
        <v>212.5</v>
      </c>
      <c r="AI70" s="12">
        <f>IF('Men''s Epée'!$Y$3=TRUE,M70,0)</f>
        <v>0</v>
      </c>
      <c r="AJ70" s="12">
        <f>IF('Men''s Epée'!$Z$3=TRUE,O70,0)</f>
        <v>0</v>
      </c>
      <c r="AK70" s="12">
        <f>IF('Men''s Epée'!$AA$3=TRUE,Q70,0)</f>
        <v>0</v>
      </c>
      <c r="AL70" s="26">
        <f t="shared" si="26"/>
        <v>0</v>
      </c>
      <c r="AM70" s="26">
        <f t="shared" si="27"/>
        <v>0</v>
      </c>
      <c r="AN70" s="26">
        <f t="shared" si="28"/>
        <v>0</v>
      </c>
      <c r="AO70" s="26">
        <f t="shared" si="29"/>
        <v>0</v>
      </c>
      <c r="AP70" s="12">
        <f t="shared" si="30"/>
        <v>212.5</v>
      </c>
    </row>
    <row r="71" spans="1:42" ht="13.5">
      <c r="A71" s="16" t="str">
        <f t="shared" si="0"/>
        <v>68T</v>
      </c>
      <c r="B71" s="16">
        <f t="shared" si="20"/>
      </c>
      <c r="C71" s="17" t="s">
        <v>367</v>
      </c>
      <c r="D71" s="18">
        <v>67</v>
      </c>
      <c r="E71" s="19">
        <f>ROUND(F71+IF('Men''s Epée'!$A$3=1,G71,0)+LARGE($W71:$AE71,1)+LARGE($W71:$AE71,2)+LARGE($W71:$AE71,3),0)</f>
        <v>205</v>
      </c>
      <c r="F71" s="20"/>
      <c r="G71" s="21"/>
      <c r="H71" s="21" t="s">
        <v>11</v>
      </c>
      <c r="I71" s="22">
        <f>IF(OR('Men''s Epée'!$A$3=1,'Men''s Epée'!$W$3=TRUE),IF(OR(H71&gt;=49,ISNUMBER(H71)=FALSE),0,VLOOKUP(H71,PointTable,I$3,TRUE)),0)</f>
        <v>0</v>
      </c>
      <c r="J71" s="21" t="s">
        <v>11</v>
      </c>
      <c r="K71" s="22">
        <f>IF(OR('Men''s Epée'!$A$3=1,'Men''s Epée'!$X$3=TRUE),IF(OR(J71&gt;=49,ISNUMBER(J71)=FALSE),0,VLOOKUP(J71,PointTable,K$3,TRUE)),0)</f>
        <v>0</v>
      </c>
      <c r="L71" s="21">
        <v>47</v>
      </c>
      <c r="M71" s="22">
        <f>IF(OR('Men''s Epée'!$A$3=1,'Men''s Epée'!$Y$3=TRUE),IF(OR(L71&gt;=49,ISNUMBER(L71)=FALSE),0,VLOOKUP(L71,PointTable,M$3,TRUE)),0)</f>
        <v>205</v>
      </c>
      <c r="N71" s="21" t="s">
        <v>11</v>
      </c>
      <c r="O71" s="22">
        <f>IF(OR('Men''s Epée'!$A$3=1,'Men''s Epée'!$Z$3=TRUE),IF(OR(N71&gt;=49,ISNUMBER(N71)=FALSE),0,VLOOKUP(N71,PointTable,O$3,TRUE)),0)</f>
        <v>0</v>
      </c>
      <c r="P71" s="21" t="s">
        <v>11</v>
      </c>
      <c r="Q71" s="22">
        <f>IF(OR('Men''s Epée'!$A$3=1,'Men''s Epée'!$AA$3=TRUE),IF(OR(P71&gt;=49,ISNUMBER(P71)=FALSE),0,VLOOKUP(P71,PointTable,Q$3,TRUE)),0)</f>
        <v>0</v>
      </c>
      <c r="R71" s="23"/>
      <c r="S71" s="23"/>
      <c r="T71" s="23"/>
      <c r="U71" s="24"/>
      <c r="W71" s="25">
        <f t="shared" si="21"/>
        <v>0</v>
      </c>
      <c r="X71" s="25">
        <f t="shared" si="22"/>
        <v>0</v>
      </c>
      <c r="Y71" s="25">
        <f t="shared" si="23"/>
        <v>205</v>
      </c>
      <c r="Z71" s="25">
        <f t="shared" si="24"/>
        <v>0</v>
      </c>
      <c r="AA71" s="25">
        <f t="shared" si="25"/>
        <v>0</v>
      </c>
      <c r="AB71" s="25">
        <f>IF(OR('Men''s Epée'!$A$3=1,R71&gt;0),ABS(R71),0)</f>
        <v>0</v>
      </c>
      <c r="AC71" s="25">
        <f>IF(OR('Men''s Epée'!$A$3=1,S71&gt;0),ABS(S71),0)</f>
        <v>0</v>
      </c>
      <c r="AD71" s="25">
        <f>IF(OR('Men''s Epée'!$A$3=1,T71&gt;0),ABS(T71),0)</f>
        <v>0</v>
      </c>
      <c r="AE71" s="25">
        <f>IF(OR('Men''s Epée'!$A$3=1,U71&gt;0),ABS(U71),0)</f>
        <v>0</v>
      </c>
      <c r="AG71" s="12">
        <f>IF('Men''s Epée'!$W$3=TRUE,I71,0)</f>
        <v>0</v>
      </c>
      <c r="AH71" s="12">
        <f>IF('Men''s Epée'!$X$3=TRUE,K71,0)</f>
        <v>0</v>
      </c>
      <c r="AI71" s="12">
        <f>IF('Men''s Epée'!$Y$3=TRUE,M71,0)</f>
        <v>205</v>
      </c>
      <c r="AJ71" s="12">
        <f>IF('Men''s Epée'!$Z$3=TRUE,O71,0)</f>
        <v>0</v>
      </c>
      <c r="AK71" s="12">
        <f>IF('Men''s Epée'!$AA$3=TRUE,Q71,0)</f>
        <v>0</v>
      </c>
      <c r="AL71" s="26">
        <f t="shared" si="26"/>
        <v>0</v>
      </c>
      <c r="AM71" s="26">
        <f t="shared" si="27"/>
        <v>0</v>
      </c>
      <c r="AN71" s="26">
        <f t="shared" si="28"/>
        <v>0</v>
      </c>
      <c r="AO71" s="26">
        <f t="shared" si="29"/>
        <v>0</v>
      </c>
      <c r="AP71" s="12">
        <f t="shared" si="30"/>
        <v>205</v>
      </c>
    </row>
    <row r="72" spans="1:42" ht="13.5">
      <c r="A72" s="16" t="str">
        <f t="shared" si="0"/>
        <v>68T</v>
      </c>
      <c r="B72" s="16">
        <f t="shared" si="20"/>
      </c>
      <c r="C72" s="17" t="s">
        <v>338</v>
      </c>
      <c r="D72" s="18">
        <v>59</v>
      </c>
      <c r="E72" s="19">
        <f>ROUND(F72+IF('Men''s Epée'!$A$3=1,G72,0)+LARGE($W72:$AE72,1)+LARGE($W72:$AE72,2)+LARGE($W72:$AE72,3),0)</f>
        <v>205</v>
      </c>
      <c r="F72" s="20"/>
      <c r="G72" s="21"/>
      <c r="H72" s="21" t="s">
        <v>11</v>
      </c>
      <c r="I72" s="22">
        <f>IF(OR('Men''s Epée'!$A$3=1,'Men''s Epée'!$W$3=TRUE),IF(OR(H72&gt;=49,ISNUMBER(H72)=FALSE),0,VLOOKUP(H72,PointTable,I$3,TRUE)),0)</f>
        <v>0</v>
      </c>
      <c r="J72" s="21">
        <v>47</v>
      </c>
      <c r="K72" s="22">
        <f>IF(OR('Men''s Epée'!$A$3=1,'Men''s Epée'!$X$3=TRUE),IF(OR(J72&gt;=49,ISNUMBER(J72)=FALSE),0,VLOOKUP(J72,PointTable,K$3,TRUE)),0)</f>
        <v>205</v>
      </c>
      <c r="L72" s="21" t="s">
        <v>11</v>
      </c>
      <c r="M72" s="22">
        <f>IF(OR('Men''s Epée'!$A$3=1,'Men''s Epée'!$Y$3=TRUE),IF(OR(L72&gt;=49,ISNUMBER(L72)=FALSE),0,VLOOKUP(L72,PointTable,M$3,TRUE)),0)</f>
        <v>0</v>
      </c>
      <c r="N72" s="21" t="s">
        <v>11</v>
      </c>
      <c r="O72" s="22">
        <f>IF(OR('Men''s Epée'!$A$3=1,'Men''s Epée'!$Z$3=TRUE),IF(OR(N72&gt;=49,ISNUMBER(N72)=FALSE),0,VLOOKUP(N72,PointTable,O$3,TRUE)),0)</f>
        <v>0</v>
      </c>
      <c r="P72" s="21" t="s">
        <v>11</v>
      </c>
      <c r="Q72" s="22">
        <f>IF(OR('Men''s Epée'!$A$3=1,'Men''s Epée'!$AA$3=TRUE),IF(OR(P72&gt;=49,ISNUMBER(P72)=FALSE),0,VLOOKUP(P72,PointTable,Q$3,TRUE)),0)</f>
        <v>0</v>
      </c>
      <c r="R72" s="23"/>
      <c r="S72" s="23"/>
      <c r="T72" s="23"/>
      <c r="U72" s="24"/>
      <c r="W72" s="25">
        <f t="shared" si="21"/>
        <v>0</v>
      </c>
      <c r="X72" s="25">
        <f t="shared" si="22"/>
        <v>205</v>
      </c>
      <c r="Y72" s="25">
        <f t="shared" si="23"/>
        <v>0</v>
      </c>
      <c r="Z72" s="25">
        <f t="shared" si="24"/>
        <v>0</v>
      </c>
      <c r="AA72" s="25">
        <f t="shared" si="25"/>
        <v>0</v>
      </c>
      <c r="AB72" s="25">
        <f>IF(OR('Men''s Epée'!$A$3=1,R72&gt;0),ABS(R72),0)</f>
        <v>0</v>
      </c>
      <c r="AC72" s="25">
        <f>IF(OR('Men''s Epée'!$A$3=1,S72&gt;0),ABS(S72),0)</f>
        <v>0</v>
      </c>
      <c r="AD72" s="25">
        <f>IF(OR('Men''s Epée'!$A$3=1,T72&gt;0),ABS(T72),0)</f>
        <v>0</v>
      </c>
      <c r="AE72" s="25">
        <f>IF(OR('Men''s Epée'!$A$3=1,U72&gt;0),ABS(U72),0)</f>
        <v>0</v>
      </c>
      <c r="AG72" s="12">
        <f>IF('Men''s Epée'!$W$3=TRUE,I72,0)</f>
        <v>0</v>
      </c>
      <c r="AH72" s="12">
        <f>IF('Men''s Epée'!$X$3=TRUE,K72,0)</f>
        <v>205</v>
      </c>
      <c r="AI72" s="12">
        <f>IF('Men''s Epée'!$Y$3=TRUE,M72,0)</f>
        <v>0</v>
      </c>
      <c r="AJ72" s="12">
        <f>IF('Men''s Epée'!$Z$3=TRUE,O72,0)</f>
        <v>0</v>
      </c>
      <c r="AK72" s="12">
        <f>IF('Men''s Epée'!$AA$3=TRUE,Q72,0)</f>
        <v>0</v>
      </c>
      <c r="AL72" s="26">
        <f t="shared" si="26"/>
        <v>0</v>
      </c>
      <c r="AM72" s="26">
        <f t="shared" si="27"/>
        <v>0</v>
      </c>
      <c r="AN72" s="26">
        <f t="shared" si="28"/>
        <v>0</v>
      </c>
      <c r="AO72" s="26">
        <f t="shared" si="29"/>
        <v>0</v>
      </c>
      <c r="AP72" s="12">
        <f t="shared" si="30"/>
        <v>205</v>
      </c>
    </row>
    <row r="73" spans="1:42" ht="13.5">
      <c r="A73" s="16" t="str">
        <f t="shared" si="0"/>
        <v>70T</v>
      </c>
      <c r="B73" s="16" t="str">
        <f t="shared" si="20"/>
        <v># ^</v>
      </c>
      <c r="C73" s="17" t="s">
        <v>253</v>
      </c>
      <c r="D73" s="18">
        <v>81</v>
      </c>
      <c r="E73" s="19">
        <f>ROUND(F73+IF('Men''s Epée'!$A$3=1,G73,0)+LARGE($W73:$AE73,1)+LARGE($W73:$AE73,2)+LARGE($W73:$AE73,3),0)</f>
        <v>200</v>
      </c>
      <c r="F73" s="20"/>
      <c r="G73" s="21"/>
      <c r="H73" s="21">
        <v>48</v>
      </c>
      <c r="I73" s="22">
        <f>IF(OR('Men''s Epée'!$A$3=1,'Men''s Epée'!$W$3=TRUE),IF(OR(H73&gt;=49,ISNUMBER(H73)=FALSE),0,VLOOKUP(H73,PointTable,I$3,TRUE)),0)</f>
        <v>200</v>
      </c>
      <c r="J73" s="21" t="s">
        <v>11</v>
      </c>
      <c r="K73" s="22">
        <f>IF(OR('Men''s Epée'!$A$3=1,'Men''s Epée'!$X$3=TRUE),IF(OR(J73&gt;=49,ISNUMBER(J73)=FALSE),0,VLOOKUP(J73,PointTable,K$3,TRUE)),0)</f>
        <v>0</v>
      </c>
      <c r="L73" s="21" t="s">
        <v>11</v>
      </c>
      <c r="M73" s="22">
        <f>IF(OR('Men''s Epée'!$A$3=1,'Men''s Epée'!$Y$3=TRUE),IF(OR(L73&gt;=49,ISNUMBER(L73)=FALSE),0,VLOOKUP(L73,PointTable,M$3,TRUE)),0)</f>
        <v>0</v>
      </c>
      <c r="N73" s="21" t="s">
        <v>11</v>
      </c>
      <c r="O73" s="22">
        <f>IF(OR('Men''s Epée'!$A$3=1,'Men''s Epée'!$Z$3=TRUE),IF(OR(N73&gt;=49,ISNUMBER(N73)=FALSE),0,VLOOKUP(N73,PointTable,O$3,TRUE)),0)</f>
        <v>0</v>
      </c>
      <c r="P73" s="21" t="s">
        <v>11</v>
      </c>
      <c r="Q73" s="22">
        <f>IF(OR('Men''s Epée'!$A$3=1,'Men''s Epée'!$AA$3=TRUE),IF(OR(P73&gt;=49,ISNUMBER(P73)=FALSE),0,VLOOKUP(P73,PointTable,Q$3,TRUE)),0)</f>
        <v>0</v>
      </c>
      <c r="R73" s="23"/>
      <c r="S73" s="23"/>
      <c r="T73" s="23"/>
      <c r="U73" s="24"/>
      <c r="W73" s="25">
        <f t="shared" si="21"/>
        <v>200</v>
      </c>
      <c r="X73" s="25">
        <f t="shared" si="22"/>
        <v>0</v>
      </c>
      <c r="Y73" s="25">
        <f t="shared" si="23"/>
        <v>0</v>
      </c>
      <c r="Z73" s="25">
        <f t="shared" si="24"/>
        <v>0</v>
      </c>
      <c r="AA73" s="25">
        <f t="shared" si="25"/>
        <v>0</v>
      </c>
      <c r="AB73" s="25">
        <f>IF(OR('Men''s Epée'!$A$3=1,R73&gt;0),ABS(R73),0)</f>
        <v>0</v>
      </c>
      <c r="AC73" s="25">
        <f>IF(OR('Men''s Epée'!$A$3=1,S73&gt;0),ABS(S73),0)</f>
        <v>0</v>
      </c>
      <c r="AD73" s="25">
        <f>IF(OR('Men''s Epée'!$A$3=1,T73&gt;0),ABS(T73),0)</f>
        <v>0</v>
      </c>
      <c r="AE73" s="25">
        <f>IF(OR('Men''s Epée'!$A$3=1,U73&gt;0),ABS(U73),0)</f>
        <v>0</v>
      </c>
      <c r="AG73" s="12">
        <f>IF('Men''s Epée'!$W$3=TRUE,I73,0)</f>
        <v>200</v>
      </c>
      <c r="AH73" s="12">
        <f>IF('Men''s Epée'!$X$3=TRUE,K73,0)</f>
        <v>0</v>
      </c>
      <c r="AI73" s="12">
        <f>IF('Men''s Epée'!$Y$3=TRUE,M73,0)</f>
        <v>0</v>
      </c>
      <c r="AJ73" s="12">
        <f>IF('Men''s Epée'!$Z$3=TRUE,O73,0)</f>
        <v>0</v>
      </c>
      <c r="AK73" s="12">
        <f>IF('Men''s Epée'!$AA$3=TRUE,Q73,0)</f>
        <v>0</v>
      </c>
      <c r="AL73" s="26">
        <f t="shared" si="26"/>
        <v>0</v>
      </c>
      <c r="AM73" s="26">
        <f t="shared" si="27"/>
        <v>0</v>
      </c>
      <c r="AN73" s="26">
        <f t="shared" si="28"/>
        <v>0</v>
      </c>
      <c r="AO73" s="26">
        <f t="shared" si="29"/>
        <v>0</v>
      </c>
      <c r="AP73" s="12">
        <f t="shared" si="30"/>
        <v>200</v>
      </c>
    </row>
    <row r="74" spans="1:42" ht="13.5">
      <c r="A74" s="16" t="str">
        <f>IF(E74=0,"",IF(E74=E73,A73,ROW()-3&amp;IF(E74=E75,"T","")))</f>
        <v>70T</v>
      </c>
      <c r="B74" s="16" t="str">
        <f t="shared" si="20"/>
        <v>#</v>
      </c>
      <c r="C74" s="17" t="s">
        <v>368</v>
      </c>
      <c r="D74" s="18">
        <v>82</v>
      </c>
      <c r="E74" s="19">
        <f>ROUND(F74+IF('Men''s Epée'!$A$3=1,G74,0)+LARGE($W74:$AE74,1)+LARGE($W74:$AE74,2)+LARGE($W74:$AE74,3),0)</f>
        <v>200</v>
      </c>
      <c r="F74" s="20"/>
      <c r="G74" s="21"/>
      <c r="H74" s="21" t="s">
        <v>11</v>
      </c>
      <c r="I74" s="22">
        <f>IF(OR('Men''s Epée'!$A$3=1,'Men''s Epée'!$W$3=TRUE),IF(OR(H74&gt;=49,ISNUMBER(H74)=FALSE),0,VLOOKUP(H74,PointTable,I$3,TRUE)),0)</f>
        <v>0</v>
      </c>
      <c r="J74" s="21" t="s">
        <v>11</v>
      </c>
      <c r="K74" s="22">
        <f>IF(OR('Men''s Epée'!$A$3=1,'Men''s Epée'!$X$3=TRUE),IF(OR(J74&gt;=49,ISNUMBER(J74)=FALSE),0,VLOOKUP(J74,PointTable,K$3,TRUE)),0)</f>
        <v>0</v>
      </c>
      <c r="L74" s="21">
        <v>48</v>
      </c>
      <c r="M74" s="22">
        <f>IF(OR('Men''s Epée'!$A$3=1,'Men''s Epée'!$Y$3=TRUE),IF(OR(L74&gt;=49,ISNUMBER(L74)=FALSE),0,VLOOKUP(L74,PointTable,M$3,TRUE)),0)</f>
        <v>200</v>
      </c>
      <c r="N74" s="21" t="s">
        <v>11</v>
      </c>
      <c r="O74" s="22">
        <f>IF(OR('Men''s Epée'!$A$3=1,'Men''s Epée'!$Z$3=TRUE),IF(OR(N74&gt;=49,ISNUMBER(N74)=FALSE),0,VLOOKUP(N74,PointTable,O$3,TRUE)),0)</f>
        <v>0</v>
      </c>
      <c r="P74" s="21" t="s">
        <v>11</v>
      </c>
      <c r="Q74" s="22">
        <f>IF(OR('Men''s Epée'!$A$3=1,'Men''s Epée'!$AA$3=TRUE),IF(OR(P74&gt;=49,ISNUMBER(P74)=FALSE),0,VLOOKUP(P74,PointTable,Q$3,TRUE)),0)</f>
        <v>0</v>
      </c>
      <c r="R74" s="23"/>
      <c r="S74" s="23"/>
      <c r="T74" s="23"/>
      <c r="U74" s="24"/>
      <c r="W74" s="25">
        <f t="shared" si="21"/>
        <v>0</v>
      </c>
      <c r="X74" s="25">
        <f t="shared" si="22"/>
        <v>0</v>
      </c>
      <c r="Y74" s="25">
        <f t="shared" si="23"/>
        <v>200</v>
      </c>
      <c r="Z74" s="25">
        <f t="shared" si="24"/>
        <v>0</v>
      </c>
      <c r="AA74" s="25">
        <f t="shared" si="25"/>
        <v>0</v>
      </c>
      <c r="AB74" s="25">
        <f>IF(OR('Men''s Epée'!$A$3=1,R74&gt;0),ABS(R74),0)</f>
        <v>0</v>
      </c>
      <c r="AC74" s="25">
        <f>IF(OR('Men''s Epée'!$A$3=1,S74&gt;0),ABS(S74),0)</f>
        <v>0</v>
      </c>
      <c r="AD74" s="25">
        <f>IF(OR('Men''s Epée'!$A$3=1,T74&gt;0),ABS(T74),0)</f>
        <v>0</v>
      </c>
      <c r="AE74" s="25">
        <f>IF(OR('Men''s Epée'!$A$3=1,U74&gt;0),ABS(U74),0)</f>
        <v>0</v>
      </c>
      <c r="AG74" s="12">
        <f>IF('Men''s Epée'!$W$3=TRUE,I74,0)</f>
        <v>0</v>
      </c>
      <c r="AH74" s="12">
        <f>IF('Men''s Epée'!$X$3=TRUE,K74,0)</f>
        <v>0</v>
      </c>
      <c r="AI74" s="12">
        <f>IF('Men''s Epée'!$Y$3=TRUE,M74,0)</f>
        <v>200</v>
      </c>
      <c r="AJ74" s="12">
        <f>IF('Men''s Epée'!$Z$3=TRUE,O74,0)</f>
        <v>0</v>
      </c>
      <c r="AK74" s="12">
        <f>IF('Men''s Epée'!$AA$3=TRUE,Q74,0)</f>
        <v>0</v>
      </c>
      <c r="AL74" s="26">
        <f t="shared" si="26"/>
        <v>0</v>
      </c>
      <c r="AM74" s="26">
        <f t="shared" si="27"/>
        <v>0</v>
      </c>
      <c r="AN74" s="26">
        <f t="shared" si="28"/>
        <v>0</v>
      </c>
      <c r="AO74" s="26">
        <f t="shared" si="29"/>
        <v>0</v>
      </c>
      <c r="AP74" s="12">
        <f t="shared" si="30"/>
        <v>200</v>
      </c>
    </row>
    <row r="75" spans="33:42" ht="13.5"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3:42" ht="13.5">
      <c r="C76" s="30" t="s">
        <v>60</v>
      </c>
      <c r="F76" s="25"/>
      <c r="G76" s="25"/>
      <c r="H76" s="25"/>
      <c r="I76" s="25"/>
      <c r="J76" s="31"/>
      <c r="K76" s="25"/>
      <c r="M76" s="31" t="s">
        <v>61</v>
      </c>
      <c r="N76" s="31" t="s">
        <v>62</v>
      </c>
      <c r="O76" s="25"/>
      <c r="P76" s="25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3:42" ht="13.5">
      <c r="C77" s="37" t="s">
        <v>213</v>
      </c>
      <c r="D77" s="32" t="s">
        <v>455</v>
      </c>
      <c r="M77" s="32">
        <v>3</v>
      </c>
      <c r="N77" s="33">
        <v>1058.25</v>
      </c>
      <c r="O77" s="34"/>
      <c r="P77" s="18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3:42" ht="13.5">
      <c r="C78" s="37" t="s">
        <v>213</v>
      </c>
      <c r="D78" s="32" t="s">
        <v>462</v>
      </c>
      <c r="M78" s="32">
        <v>18</v>
      </c>
      <c r="N78" s="33">
        <v>441.255</v>
      </c>
      <c r="O78" s="34"/>
      <c r="P78" s="18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3:42" ht="13.5">
      <c r="C79" s="37" t="s">
        <v>212</v>
      </c>
      <c r="D79" s="32" t="s">
        <v>462</v>
      </c>
      <c r="M79" s="32">
        <v>11</v>
      </c>
      <c r="N79" s="33">
        <v>671.475</v>
      </c>
      <c r="O79" s="34"/>
      <c r="P79" s="18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33:42" ht="13.5"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3:17" ht="12.75">
      <c r="C81" s="30" t="s">
        <v>66</v>
      </c>
      <c r="F81" s="25"/>
      <c r="G81" s="25"/>
      <c r="H81" s="25"/>
      <c r="I81" s="25"/>
      <c r="J81" s="31"/>
      <c r="K81" s="25"/>
      <c r="M81" s="31" t="s">
        <v>61</v>
      </c>
      <c r="N81" s="31" t="s">
        <v>62</v>
      </c>
      <c r="O81" s="25"/>
      <c r="P81" s="25"/>
      <c r="Q81" s="34"/>
    </row>
    <row r="82" spans="3:17" ht="12.75">
      <c r="C82" s="37" t="s">
        <v>213</v>
      </c>
      <c r="D82" s="18" t="s">
        <v>254</v>
      </c>
      <c r="F82" s="25"/>
      <c r="G82" s="25"/>
      <c r="H82" s="25"/>
      <c r="I82" s="25"/>
      <c r="J82" s="25"/>
      <c r="K82" s="25"/>
      <c r="M82" s="32">
        <v>24</v>
      </c>
      <c r="N82" s="18">
        <v>630</v>
      </c>
      <c r="O82" s="25"/>
      <c r="P82" s="25"/>
      <c r="Q82" s="34"/>
    </row>
    <row r="83" spans="3:17" ht="12.75">
      <c r="C83" s="37" t="s">
        <v>213</v>
      </c>
      <c r="D83" s="18" t="s">
        <v>400</v>
      </c>
      <c r="F83" s="25"/>
      <c r="G83" s="25"/>
      <c r="H83" s="25"/>
      <c r="I83" s="25"/>
      <c r="J83" s="25"/>
      <c r="K83" s="25"/>
      <c r="M83" s="32">
        <v>27</v>
      </c>
      <c r="N83" s="18">
        <v>600</v>
      </c>
      <c r="O83" s="25"/>
      <c r="P83" s="25"/>
      <c r="Q83" s="34"/>
    </row>
    <row r="84" spans="3:17" ht="12.75">
      <c r="C84" s="37" t="s">
        <v>213</v>
      </c>
      <c r="D84" s="32" t="s">
        <v>445</v>
      </c>
      <c r="F84" s="25"/>
      <c r="G84" s="25"/>
      <c r="H84" s="25"/>
      <c r="I84" s="25"/>
      <c r="J84" s="25"/>
      <c r="K84" s="25"/>
      <c r="M84" s="32">
        <v>26.5</v>
      </c>
      <c r="N84" s="18">
        <v>605</v>
      </c>
      <c r="O84" s="25"/>
      <c r="P84" s="25"/>
      <c r="Q84" s="34"/>
    </row>
    <row r="85" spans="3:17" ht="12.75">
      <c r="C85" s="37" t="s">
        <v>213</v>
      </c>
      <c r="D85" s="32" t="s">
        <v>459</v>
      </c>
      <c r="F85" s="25"/>
      <c r="G85" s="25"/>
      <c r="H85" s="25"/>
      <c r="I85" s="25"/>
      <c r="J85" s="25"/>
      <c r="K85" s="25"/>
      <c r="M85" s="32">
        <v>29</v>
      </c>
      <c r="N85" s="18">
        <v>580</v>
      </c>
      <c r="O85" s="25"/>
      <c r="P85" s="25"/>
      <c r="Q85" s="34"/>
    </row>
    <row r="86" spans="3:17" ht="12.75">
      <c r="C86" s="37" t="s">
        <v>212</v>
      </c>
      <c r="D86" s="32" t="s">
        <v>406</v>
      </c>
      <c r="F86" s="25"/>
      <c r="G86" s="25"/>
      <c r="H86" s="25"/>
      <c r="I86" s="25"/>
      <c r="J86" s="25"/>
      <c r="K86" s="25"/>
      <c r="M86" s="32">
        <v>21</v>
      </c>
      <c r="N86" s="18">
        <v>660</v>
      </c>
      <c r="O86" s="25"/>
      <c r="P86" s="25"/>
      <c r="Q86" s="34"/>
    </row>
    <row r="87" spans="3:17" ht="12.75">
      <c r="C87" s="37" t="s">
        <v>212</v>
      </c>
      <c r="D87" s="32" t="s">
        <v>445</v>
      </c>
      <c r="F87" s="25"/>
      <c r="G87" s="25"/>
      <c r="H87" s="25"/>
      <c r="I87" s="25"/>
      <c r="J87" s="25"/>
      <c r="K87" s="25"/>
      <c r="M87" s="32">
        <v>28</v>
      </c>
      <c r="N87" s="18">
        <v>590</v>
      </c>
      <c r="O87" s="25"/>
      <c r="P87" s="25"/>
      <c r="Q87" s="34"/>
    </row>
    <row r="88" spans="3:17" ht="12.75">
      <c r="C88" s="37" t="s">
        <v>212</v>
      </c>
      <c r="D88" s="32" t="s">
        <v>454</v>
      </c>
      <c r="F88" s="25"/>
      <c r="G88" s="25"/>
      <c r="H88" s="25"/>
      <c r="I88" s="25"/>
      <c r="J88" s="25"/>
      <c r="K88" s="25"/>
      <c r="M88" s="32">
        <v>12</v>
      </c>
      <c r="N88" s="18">
        <v>1040</v>
      </c>
      <c r="O88" s="25"/>
      <c r="P88" s="25"/>
      <c r="Q88" s="34"/>
    </row>
    <row r="89" spans="3:17" ht="12.75">
      <c r="C89" s="37" t="s">
        <v>212</v>
      </c>
      <c r="D89" s="32" t="s">
        <v>459</v>
      </c>
      <c r="F89" s="25"/>
      <c r="G89" s="25"/>
      <c r="H89" s="25"/>
      <c r="I89" s="25"/>
      <c r="J89" s="25"/>
      <c r="K89" s="25"/>
      <c r="M89" s="32">
        <v>8</v>
      </c>
      <c r="N89" s="18">
        <v>1370</v>
      </c>
      <c r="O89" s="25"/>
      <c r="P89" s="25"/>
      <c r="Q89" s="34"/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1998-1999 USFA Point Standings
Senior &amp;A - Rolling Standings</oddHeader>
    <oddFooter>&amp;L&amp;"Arial,Bold"# Junior    ^ Age eligible for World University Games
* Permanent Resident&amp;"Arial,Regular"
Total = Best 3 plus Group II&amp;CPage &amp;P&amp;R&amp;"Arial,Bold"np = Did not earn points (including not competing)&amp;"Arial,Regular"
Printed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4.140625" style="18" customWidth="1"/>
    <col min="5" max="5" width="8.00390625" style="18" customWidth="1"/>
    <col min="6" max="7" width="5.7109375" style="19" customWidth="1"/>
    <col min="8" max="8" width="4.7109375" style="19" customWidth="1"/>
    <col min="9" max="9" width="4.7109375" style="28" customWidth="1"/>
    <col min="10" max="10" width="4.7109375" style="19" customWidth="1"/>
    <col min="11" max="17" width="4.7109375" style="28" customWidth="1"/>
    <col min="18" max="21" width="4.7109375" style="29" customWidth="1"/>
    <col min="22" max="22" width="9.140625" style="25" customWidth="1"/>
    <col min="23" max="42" width="9.140625" style="25" hidden="1" customWidth="1"/>
    <col min="43" max="16384" width="9.140625" style="25" customWidth="1"/>
  </cols>
  <sheetData>
    <row r="1" spans="1:21" s="8" customFormat="1" ht="12.75" customHeight="1">
      <c r="A1" s="35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4</v>
      </c>
      <c r="I1" s="6"/>
      <c r="J1" s="4" t="s">
        <v>295</v>
      </c>
      <c r="K1" s="6"/>
      <c r="L1" s="4" t="s">
        <v>354</v>
      </c>
      <c r="M1" s="6"/>
      <c r="N1" s="4" t="s">
        <v>409</v>
      </c>
      <c r="O1" s="6"/>
      <c r="P1" s="4" t="s">
        <v>439</v>
      </c>
      <c r="Q1" s="6"/>
      <c r="R1" s="7" t="s">
        <v>5</v>
      </c>
      <c r="S1" s="7"/>
      <c r="T1" s="7"/>
      <c r="U1" s="6"/>
    </row>
    <row r="2" spans="1:33" s="8" customFormat="1" ht="18.75" customHeight="1">
      <c r="A2" s="1"/>
      <c r="B2" s="1"/>
      <c r="C2" s="2"/>
      <c r="D2" s="2"/>
      <c r="E2" s="3"/>
      <c r="F2" s="4"/>
      <c r="G2" s="9" t="s">
        <v>6</v>
      </c>
      <c r="H2" s="4" t="s">
        <v>7</v>
      </c>
      <c r="I2" s="6" t="s">
        <v>8</v>
      </c>
      <c r="J2" s="4" t="s">
        <v>296</v>
      </c>
      <c r="K2" s="6" t="s">
        <v>297</v>
      </c>
      <c r="L2" s="4" t="s">
        <v>296</v>
      </c>
      <c r="M2" s="6" t="s">
        <v>355</v>
      </c>
      <c r="N2" s="4" t="s">
        <v>410</v>
      </c>
      <c r="O2" s="6" t="s">
        <v>411</v>
      </c>
      <c r="P2" s="4" t="s">
        <v>9</v>
      </c>
      <c r="Q2" s="6" t="s">
        <v>440</v>
      </c>
      <c r="R2" s="4" t="s">
        <v>5</v>
      </c>
      <c r="S2" s="7"/>
      <c r="T2" s="10"/>
      <c r="U2" s="11"/>
      <c r="AG2" s="12"/>
    </row>
    <row r="3" spans="1:21" s="8" customFormat="1" ht="11.25" customHeight="1" hidden="1">
      <c r="A3" s="1"/>
      <c r="B3" s="1"/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12</v>
      </c>
      <c r="J3" s="14">
        <f>COLUMN()</f>
        <v>10</v>
      </c>
      <c r="K3" s="15">
        <f>HLOOKUP(J2,PointTableHeader,2,FALSE)</f>
        <v>11</v>
      </c>
      <c r="L3" s="14">
        <f>COLUMN()</f>
        <v>12</v>
      </c>
      <c r="M3" s="15">
        <f>HLOOKUP(L2,PointTableHeader,2,FALSE)</f>
        <v>11</v>
      </c>
      <c r="N3" s="14">
        <f>COLUMN()</f>
        <v>14</v>
      </c>
      <c r="O3" s="15">
        <f>HLOOKUP(N2,PointTableHeader,2,FALSE)</f>
        <v>9</v>
      </c>
      <c r="P3" s="14">
        <f>COLUMN()</f>
        <v>16</v>
      </c>
      <c r="Q3" s="15">
        <f>HLOOKUP(P2,PointTableHeader,2,FALSE)</f>
        <v>10</v>
      </c>
      <c r="R3" s="14">
        <f>COLUMN()</f>
        <v>18</v>
      </c>
      <c r="S3" s="3"/>
      <c r="T3" s="3"/>
      <c r="U3" s="15"/>
    </row>
    <row r="4" spans="1:42" ht="13.5">
      <c r="A4" s="16" t="str">
        <f aca="true" t="shared" si="0" ref="A4:A35">IF(E4=0,"",IF(E4=E3,A3,ROW()-3&amp;IF(E4=E5,"T","")))</f>
        <v>1</v>
      </c>
      <c r="B4" s="16">
        <f aca="true" t="shared" si="1" ref="B4:B35">TRIM(IF(D4&gt;=JuniorCutoff,"#","")&amp;IF(ISERROR(FIND("*",C4))," "&amp;IF(AND(D4&gt;=WUGStartCutoff,D4&lt;=WUGStopCutoff),"^",""),""))</f>
      </c>
      <c r="C4" s="17" t="s">
        <v>255</v>
      </c>
      <c r="D4" s="18">
        <v>65</v>
      </c>
      <c r="E4" s="19">
        <f>ROUND(F4+IF('Men''s Epée'!$A$3=1,G4,0)+LARGE($W4:$AE4,1)+LARGE($W4:$AE4,2)+LARGE($W4:$AE4,3),0)</f>
        <v>7775</v>
      </c>
      <c r="F4" s="20">
        <v>5085</v>
      </c>
      <c r="G4" s="21"/>
      <c r="H4" s="21">
        <v>2</v>
      </c>
      <c r="I4" s="22">
        <f>IF(OR('Men''s Epée'!$A$3=1,'Men''s Epée'!$W$3=TRUE),IF(OR(H4&gt;=49,ISNUMBER(H4)=FALSE),0,VLOOKUP(H4,PointTable,I$3,TRUE)),0)</f>
        <v>925</v>
      </c>
      <c r="J4" s="21">
        <v>2</v>
      </c>
      <c r="K4" s="22">
        <f>IF(OR('Men''s Epée'!$A$3=1,'Men''s Epée'!$X$3=TRUE),IF(OR(J4&gt;=49,ISNUMBER(J4)=FALSE),0,VLOOKUP(J4,PointTable,K$3,TRUE)),0)</f>
        <v>925</v>
      </c>
      <c r="L4" s="21">
        <v>3</v>
      </c>
      <c r="M4" s="22">
        <f>IF(OR('Men''s Epée'!$A$3=1,'Men''s Epée'!$Y$3=TRUE),IF(OR(L4&gt;=49,ISNUMBER(L4)=FALSE),0,VLOOKUP(L4,PointTable,M$3,TRUE)),0)</f>
        <v>840</v>
      </c>
      <c r="N4" s="21" t="s">
        <v>11</v>
      </c>
      <c r="O4" s="22">
        <f>IF(OR('Men''s Epée'!$A$3=1,'Men''s Epée'!$Z$3=TRUE),IF(OR(N4&gt;=49,ISNUMBER(N4)=FALSE),0,VLOOKUP(N4,PointTable,O$3,TRUE)),0)</f>
        <v>0</v>
      </c>
      <c r="P4" s="21" t="s">
        <v>11</v>
      </c>
      <c r="Q4" s="22">
        <f>IF(OR('Men''s Epée'!$A$3=1,'Men''s Epée'!$AA$3=TRUE),IF(OR(P4&gt;=49,ISNUMBER(P4)=FALSE),0,VLOOKUP(P4,PointTable,Q$3,TRUE)),0)</f>
        <v>0</v>
      </c>
      <c r="R4" s="23">
        <v>510</v>
      </c>
      <c r="S4" s="23"/>
      <c r="T4" s="23"/>
      <c r="U4" s="24"/>
      <c r="W4" s="25">
        <f aca="true" t="shared" si="2" ref="W4:W32">I4</f>
        <v>925</v>
      </c>
      <c r="X4" s="25">
        <f aca="true" t="shared" si="3" ref="X4:X32">K4</f>
        <v>925</v>
      </c>
      <c r="Y4" s="25">
        <f aca="true" t="shared" si="4" ref="Y4:Y32">M4</f>
        <v>840</v>
      </c>
      <c r="Z4" s="25">
        <f aca="true" t="shared" si="5" ref="Z4:Z32">O4</f>
        <v>0</v>
      </c>
      <c r="AA4" s="25">
        <f aca="true" t="shared" si="6" ref="AA4:AA32">Q4</f>
        <v>0</v>
      </c>
      <c r="AB4" s="25">
        <f>IF(OR('Men''s Epée'!$A$3=1,R4&gt;0),ABS(R4),0)</f>
        <v>510</v>
      </c>
      <c r="AC4" s="25">
        <f>IF(OR('Men''s Epée'!$A$3=1,S4&gt;0),ABS(S4),0)</f>
        <v>0</v>
      </c>
      <c r="AD4" s="25">
        <f>IF(OR('Men''s Epée'!$A$3=1,T4&gt;0),ABS(T4),0)</f>
        <v>0</v>
      </c>
      <c r="AE4" s="25">
        <f>IF(OR('Men''s Epée'!$A$3=1,U4&gt;0),ABS(U4),0)</f>
        <v>0</v>
      </c>
      <c r="AG4" s="12">
        <f>IF('Men''s Epée'!$W$3=TRUE,I4,0)</f>
        <v>925</v>
      </c>
      <c r="AH4" s="12">
        <f>IF('Men''s Epée'!$X$3=TRUE,K4,0)</f>
        <v>925</v>
      </c>
      <c r="AI4" s="12">
        <f>IF('Men''s Epée'!$Y$3=TRUE,M4,0)</f>
        <v>840</v>
      </c>
      <c r="AJ4" s="12">
        <f>IF('Men''s Epée'!$Z$3=TRUE,O4,0)</f>
        <v>0</v>
      </c>
      <c r="AK4" s="12">
        <f>IF('Men''s Epée'!$AA$3=TRUE,Q4,0)</f>
        <v>0</v>
      </c>
      <c r="AL4" s="26">
        <f>MAX(R4,0)</f>
        <v>510</v>
      </c>
      <c r="AM4" s="26">
        <f>MAX(S4,0)</f>
        <v>0</v>
      </c>
      <c r="AN4" s="26">
        <f>MAX(T4,0)</f>
        <v>0</v>
      </c>
      <c r="AO4" s="26">
        <f>MAX(U4,0)</f>
        <v>0</v>
      </c>
      <c r="AP4" s="12">
        <f>LARGE(AG4:AO4,1)+LARGE(AG4:AO4,2)+LARGE(AG4:AO4,3)+F4</f>
        <v>7775</v>
      </c>
    </row>
    <row r="5" spans="1:42" ht="13.5">
      <c r="A5" s="16" t="str">
        <f t="shared" si="0"/>
        <v>2</v>
      </c>
      <c r="B5" s="16">
        <f t="shared" si="1"/>
      </c>
      <c r="C5" s="17" t="s">
        <v>256</v>
      </c>
      <c r="D5" s="18">
        <v>63</v>
      </c>
      <c r="E5" s="19">
        <f>ROUND(F5+IF('Men''s Epée'!$A$3=1,G5,0)+LARGE($W5:$AE5,1)+LARGE($W5:$AE5,2)+LARGE($W5:$AE5,3),0)</f>
        <v>6635</v>
      </c>
      <c r="F5" s="20">
        <v>3870</v>
      </c>
      <c r="G5" s="21"/>
      <c r="H5" s="21">
        <v>5</v>
      </c>
      <c r="I5" s="22">
        <f>IF(OR('Men''s Epée'!$A$3=1,'Men''s Epée'!$W$3=TRUE),IF(OR(H5&gt;=49,ISNUMBER(H5)=FALSE),0,VLOOKUP(H5,PointTable,I$3,TRUE)),0)</f>
        <v>755</v>
      </c>
      <c r="J5" s="21">
        <v>1</v>
      </c>
      <c r="K5" s="22">
        <f>IF(OR('Men''s Epée'!$A$3=1,'Men''s Epée'!$X$3=TRUE),IF(OR(J5&gt;=49,ISNUMBER(J5)=FALSE),0,VLOOKUP(J5,PointTable,K$3,TRUE)),0)</f>
        <v>1000</v>
      </c>
      <c r="L5" s="21">
        <v>1</v>
      </c>
      <c r="M5" s="22">
        <f>IF(OR('Men''s Epée'!$A$3=1,'Men''s Epée'!$Y$3=TRUE),IF(OR(L5&gt;=49,ISNUMBER(L5)=FALSE),0,VLOOKUP(L5,PointTable,M$3,TRUE)),0)</f>
        <v>1000</v>
      </c>
      <c r="N5" s="21" t="s">
        <v>11</v>
      </c>
      <c r="O5" s="22">
        <f>IF(OR('Men''s Epée'!$A$3=1,'Men''s Epée'!$Z$3=TRUE),IF(OR(N5&gt;=49,ISNUMBER(N5)=FALSE),0,VLOOKUP(N5,PointTable,O$3,TRUE)),0)</f>
        <v>0</v>
      </c>
      <c r="P5" s="21" t="s">
        <v>11</v>
      </c>
      <c r="Q5" s="22">
        <f>IF(OR('Men''s Epée'!$A$3=1,'Men''s Epée'!$AA$3=TRUE),IF(OR(P5&gt;=49,ISNUMBER(P5)=FALSE),0,VLOOKUP(P5,PointTable,Q$3,TRUE)),0)</f>
        <v>0</v>
      </c>
      <c r="R5" s="23">
        <v>765</v>
      </c>
      <c r="S5" s="23"/>
      <c r="T5" s="23"/>
      <c r="U5" s="24"/>
      <c r="W5" s="25">
        <f t="shared" si="2"/>
        <v>755</v>
      </c>
      <c r="X5" s="25">
        <f t="shared" si="3"/>
        <v>1000</v>
      </c>
      <c r="Y5" s="25">
        <f t="shared" si="4"/>
        <v>1000</v>
      </c>
      <c r="Z5" s="25">
        <f t="shared" si="5"/>
        <v>0</v>
      </c>
      <c r="AA5" s="25">
        <f t="shared" si="6"/>
        <v>0</v>
      </c>
      <c r="AB5" s="25">
        <f>IF(OR('Men''s Epée'!$A$3=1,R5&gt;0),ABS(R5),0)</f>
        <v>765</v>
      </c>
      <c r="AC5" s="25">
        <f>IF(OR('Men''s Epée'!$A$3=1,S5&gt;0),ABS(S5),0)</f>
        <v>0</v>
      </c>
      <c r="AD5" s="25">
        <f>IF(OR('Men''s Epée'!$A$3=1,T5&gt;0),ABS(T5),0)</f>
        <v>0</v>
      </c>
      <c r="AE5" s="25">
        <f>IF(OR('Men''s Epée'!$A$3=1,U5&gt;0),ABS(U5),0)</f>
        <v>0</v>
      </c>
      <c r="AG5" s="12">
        <f>IF('Men''s Epée'!$W$3=TRUE,I5,0)</f>
        <v>755</v>
      </c>
      <c r="AH5" s="12">
        <f>IF('Men''s Epée'!$X$3=TRUE,K5,0)</f>
        <v>1000</v>
      </c>
      <c r="AI5" s="12">
        <f>IF('Men''s Epée'!$Y$3=TRUE,M5,0)</f>
        <v>1000</v>
      </c>
      <c r="AJ5" s="12">
        <f>IF('Men''s Epée'!$Z$3=TRUE,O5,0)</f>
        <v>0</v>
      </c>
      <c r="AK5" s="12">
        <f>IF('Men''s Epée'!$AA$3=TRUE,Q5,0)</f>
        <v>0</v>
      </c>
      <c r="AL5" s="26">
        <f aca="true" t="shared" si="7" ref="AL5:AO32">MAX(R5,0)</f>
        <v>765</v>
      </c>
      <c r="AM5" s="26">
        <f t="shared" si="7"/>
        <v>0</v>
      </c>
      <c r="AN5" s="26">
        <f t="shared" si="7"/>
        <v>0</v>
      </c>
      <c r="AO5" s="26">
        <f t="shared" si="7"/>
        <v>0</v>
      </c>
      <c r="AP5" s="12">
        <f aca="true" t="shared" si="8" ref="AP5:AP32">LARGE(AG5:AO5,1)+LARGE(AG5:AO5,2)+LARGE(AG5:AO5,3)+F5</f>
        <v>6635</v>
      </c>
    </row>
    <row r="6" spans="1:42" ht="13.5">
      <c r="A6" s="16" t="str">
        <f t="shared" si="0"/>
        <v>3</v>
      </c>
      <c r="B6" s="16">
        <f t="shared" si="1"/>
      </c>
      <c r="C6" s="17" t="s">
        <v>257</v>
      </c>
      <c r="D6" s="18">
        <v>65</v>
      </c>
      <c r="E6" s="19">
        <f>ROUND(F6+IF('Men''s Epée'!$A$3=1,G6,0)+LARGE($W6:$AE6,1)+LARGE($W6:$AE6,2)+LARGE($W6:$AE6,3),0)</f>
        <v>6345</v>
      </c>
      <c r="F6" s="20">
        <v>3585</v>
      </c>
      <c r="G6" s="21"/>
      <c r="H6" s="21">
        <v>1</v>
      </c>
      <c r="I6" s="22">
        <f>IF(OR('Men''s Epée'!$A$3=1,'Men''s Epée'!$W$3=TRUE),IF(OR(H6&gt;=49,ISNUMBER(H6)=FALSE),0,VLOOKUP(H6,PointTable,I$3,TRUE)),0)</f>
        <v>1000</v>
      </c>
      <c r="J6" s="21">
        <v>6</v>
      </c>
      <c r="K6" s="22">
        <f>IF(OR('Men''s Epée'!$A$3=1,'Men''s Epée'!$X$3=TRUE),IF(OR(J6&gt;=49,ISNUMBER(J6)=FALSE),0,VLOOKUP(J6,PointTable,K$3,TRUE)),0)</f>
        <v>735</v>
      </c>
      <c r="L6" s="21">
        <v>3</v>
      </c>
      <c r="M6" s="22">
        <f>IF(OR('Men''s Epée'!$A$3=1,'Men''s Epée'!$Y$3=TRUE),IF(OR(L6&gt;=49,ISNUMBER(L6)=FALSE),0,VLOOKUP(L6,PointTable,M$3,TRUE)),0)</f>
        <v>840</v>
      </c>
      <c r="N6" s="21">
        <v>22</v>
      </c>
      <c r="O6" s="22">
        <f>IF(OR('Men''s Epée'!$A$3=1,'Men''s Epée'!$Z$3=TRUE),IF(OR(N6&gt;=49,ISNUMBER(N6)=FALSE),0,VLOOKUP(N6,PointTable,O$3,TRUE)),0)</f>
        <v>325</v>
      </c>
      <c r="P6" s="21">
        <v>2</v>
      </c>
      <c r="Q6" s="22">
        <f>IF(OR('Men''s Epée'!$A$3=1,'Men''s Epée'!$AA$3=TRUE),IF(OR(P6&gt;=49,ISNUMBER(P6)=FALSE),0,VLOOKUP(P6,PointTable,Q$3,TRUE)),0)</f>
        <v>920</v>
      </c>
      <c r="R6" s="23"/>
      <c r="S6" s="23"/>
      <c r="T6" s="23"/>
      <c r="U6" s="24"/>
      <c r="W6" s="25">
        <f t="shared" si="2"/>
        <v>1000</v>
      </c>
      <c r="X6" s="25">
        <f t="shared" si="3"/>
        <v>735</v>
      </c>
      <c r="Y6" s="25">
        <f t="shared" si="4"/>
        <v>840</v>
      </c>
      <c r="Z6" s="25">
        <f t="shared" si="5"/>
        <v>325</v>
      </c>
      <c r="AA6" s="25">
        <f t="shared" si="6"/>
        <v>920</v>
      </c>
      <c r="AB6" s="25">
        <f>IF(OR('Men''s Epée'!$A$3=1,R6&gt;0),ABS(R6),0)</f>
        <v>0</v>
      </c>
      <c r="AC6" s="25">
        <f>IF(OR('Men''s Epée'!$A$3=1,S6&gt;0),ABS(S6),0)</f>
        <v>0</v>
      </c>
      <c r="AD6" s="25">
        <f>IF(OR('Men''s Epée'!$A$3=1,T6&gt;0),ABS(T6),0)</f>
        <v>0</v>
      </c>
      <c r="AE6" s="25">
        <f>IF(OR('Men''s Epée'!$A$3=1,U6&gt;0),ABS(U6),0)</f>
        <v>0</v>
      </c>
      <c r="AG6" s="12">
        <f>IF('Men''s Epée'!$W$3=TRUE,I6,0)</f>
        <v>1000</v>
      </c>
      <c r="AH6" s="12">
        <f>IF('Men''s Epée'!$X$3=TRUE,K6,0)</f>
        <v>735</v>
      </c>
      <c r="AI6" s="12">
        <f>IF('Men''s Epée'!$Y$3=TRUE,M6,0)</f>
        <v>840</v>
      </c>
      <c r="AJ6" s="12">
        <f>IF('Men''s Epée'!$Z$3=TRUE,O6,0)</f>
        <v>325</v>
      </c>
      <c r="AK6" s="12">
        <f>IF('Men''s Epée'!$AA$3=TRUE,Q6,0)</f>
        <v>920</v>
      </c>
      <c r="AL6" s="26">
        <f t="shared" si="7"/>
        <v>0</v>
      </c>
      <c r="AM6" s="26">
        <f t="shared" si="7"/>
        <v>0</v>
      </c>
      <c r="AN6" s="26">
        <f t="shared" si="7"/>
        <v>0</v>
      </c>
      <c r="AO6" s="26">
        <f t="shared" si="7"/>
        <v>0</v>
      </c>
      <c r="AP6" s="12">
        <f t="shared" si="8"/>
        <v>6345</v>
      </c>
    </row>
    <row r="7" spans="1:42" ht="13.5">
      <c r="A7" s="16" t="str">
        <f t="shared" si="0"/>
        <v>4</v>
      </c>
      <c r="B7" s="16">
        <f t="shared" si="1"/>
      </c>
      <c r="C7" s="17" t="s">
        <v>258</v>
      </c>
      <c r="D7" s="18">
        <v>69</v>
      </c>
      <c r="E7" s="19">
        <f>ROUND(F7+IF('Men''s Epée'!$A$3=1,G7,0)+LARGE($W7:$AE7,1)+LARGE($W7:$AE7,2)+LARGE($W7:$AE7,3),0)</f>
        <v>4878</v>
      </c>
      <c r="F7" s="20">
        <v>2782.5</v>
      </c>
      <c r="G7" s="21"/>
      <c r="H7" s="21">
        <v>7</v>
      </c>
      <c r="I7" s="22">
        <f>IF(OR('Men''s Epée'!$A$3=1,'Men''s Epée'!$W$3=TRUE),IF(OR(H7&gt;=49,ISNUMBER(H7)=FALSE),0,VLOOKUP(H7,PointTable,I$3,TRUE)),0)</f>
        <v>715</v>
      </c>
      <c r="J7" s="21">
        <v>13</v>
      </c>
      <c r="K7" s="22">
        <f>IF(OR('Men''s Epée'!$A$3=1,'Men''s Epée'!$X$3=TRUE),IF(OR(J7&gt;=49,ISNUMBER(J7)=FALSE),0,VLOOKUP(J7,PointTable,K$3,TRUE)),0)</f>
        <v>525</v>
      </c>
      <c r="L7" s="21">
        <v>22</v>
      </c>
      <c r="M7" s="22">
        <f>IF(OR('Men''s Epée'!$A$3=1,'Men''s Epée'!$Y$3=TRUE),IF(OR(L7&gt;=49,ISNUMBER(L7)=FALSE),0,VLOOKUP(L7,PointTable,M$3,TRUE)),0)</f>
        <v>390</v>
      </c>
      <c r="N7" s="21">
        <v>10</v>
      </c>
      <c r="O7" s="22">
        <f>IF(OR('Men''s Epée'!$A$3=1,'Men''s Epée'!$Z$3=TRUE),IF(OR(N7&gt;=49,ISNUMBER(N7)=FALSE),0,VLOOKUP(N7,PointTable,O$3,TRUE)),0)</f>
        <v>530</v>
      </c>
      <c r="P7" s="21">
        <v>3</v>
      </c>
      <c r="Q7" s="22">
        <f>IF(OR('Men''s Epée'!$A$3=1,'Men''s Epée'!$AA$3=TRUE),IF(OR(P7&gt;=49,ISNUMBER(P7)=FALSE),0,VLOOKUP(P7,PointTable,Q$3,TRUE)),0)</f>
        <v>850</v>
      </c>
      <c r="R7" s="23"/>
      <c r="S7" s="23"/>
      <c r="T7" s="23"/>
      <c r="U7" s="24"/>
      <c r="W7" s="25">
        <f t="shared" si="2"/>
        <v>715</v>
      </c>
      <c r="X7" s="25">
        <f t="shared" si="3"/>
        <v>525</v>
      </c>
      <c r="Y7" s="25">
        <f t="shared" si="4"/>
        <v>390</v>
      </c>
      <c r="Z7" s="25">
        <f t="shared" si="5"/>
        <v>530</v>
      </c>
      <c r="AA7" s="25">
        <f t="shared" si="6"/>
        <v>850</v>
      </c>
      <c r="AB7" s="25">
        <f>IF(OR('Men''s Epée'!$A$3=1,R7&gt;0),ABS(R7),0)</f>
        <v>0</v>
      </c>
      <c r="AC7" s="25">
        <f>IF(OR('Men''s Epée'!$A$3=1,S7&gt;0),ABS(S7),0)</f>
        <v>0</v>
      </c>
      <c r="AD7" s="25">
        <f>IF(OR('Men''s Epée'!$A$3=1,T7&gt;0),ABS(T7),0)</f>
        <v>0</v>
      </c>
      <c r="AE7" s="25">
        <f>IF(OR('Men''s Epée'!$A$3=1,U7&gt;0),ABS(U7),0)</f>
        <v>0</v>
      </c>
      <c r="AG7" s="12">
        <f>IF('Men''s Epée'!$W$3=TRUE,I7,0)</f>
        <v>715</v>
      </c>
      <c r="AH7" s="12">
        <f>IF('Men''s Epée'!$X$3=TRUE,K7,0)</f>
        <v>525</v>
      </c>
      <c r="AI7" s="12">
        <f>IF('Men''s Epée'!$Y$3=TRUE,M7,0)</f>
        <v>390</v>
      </c>
      <c r="AJ7" s="12">
        <f>IF('Men''s Epée'!$Z$3=TRUE,O7,0)</f>
        <v>530</v>
      </c>
      <c r="AK7" s="12">
        <f>IF('Men''s Epée'!$AA$3=TRUE,Q7,0)</f>
        <v>850</v>
      </c>
      <c r="AL7" s="26">
        <f t="shared" si="7"/>
        <v>0</v>
      </c>
      <c r="AM7" s="26">
        <f t="shared" si="7"/>
        <v>0</v>
      </c>
      <c r="AN7" s="26">
        <f t="shared" si="7"/>
        <v>0</v>
      </c>
      <c r="AO7" s="26">
        <f t="shared" si="7"/>
        <v>0</v>
      </c>
      <c r="AP7" s="12">
        <f t="shared" si="8"/>
        <v>4877.5</v>
      </c>
    </row>
    <row r="8" spans="1:42" ht="13.5">
      <c r="A8" s="16" t="str">
        <f t="shared" si="0"/>
        <v>5</v>
      </c>
      <c r="B8" s="16">
        <f t="shared" si="1"/>
      </c>
      <c r="C8" s="17" t="s">
        <v>261</v>
      </c>
      <c r="D8" s="18">
        <v>70</v>
      </c>
      <c r="E8" s="19">
        <f>ROUND(F8+IF('Men''s Epée'!$A$3=1,G8,0)+LARGE($W8:$AE8,1)+LARGE($W8:$AE8,2)+LARGE($W8:$AE8,3),0)</f>
        <v>4458</v>
      </c>
      <c r="F8" s="20">
        <v>2497.5</v>
      </c>
      <c r="G8" s="21"/>
      <c r="H8" s="21">
        <v>20</v>
      </c>
      <c r="I8" s="22">
        <f>IF(OR('Men''s Epée'!$A$3=1,'Men''s Epée'!$W$3=TRUE),IF(OR(H8&gt;=49,ISNUMBER(H8)=FALSE),0,VLOOKUP(H8,PointTable,I$3,TRUE)),0)</f>
        <v>400</v>
      </c>
      <c r="J8" s="21">
        <v>5</v>
      </c>
      <c r="K8" s="22">
        <f>IF(OR('Men''s Epée'!$A$3=1,'Men''s Epée'!$X$3=TRUE),IF(OR(J8&gt;=49,ISNUMBER(J8)=FALSE),0,VLOOKUP(J8,PointTable,K$3,TRUE)),0)</f>
        <v>755</v>
      </c>
      <c r="L8" s="21">
        <v>14</v>
      </c>
      <c r="M8" s="22">
        <f>IF(OR('Men''s Epée'!$A$3=1,'Men''s Epée'!$Y$3=TRUE),IF(OR(L8&gt;=49,ISNUMBER(L8)=FALSE),0,VLOOKUP(L8,PointTable,M$3,TRUE)),0)</f>
        <v>510</v>
      </c>
      <c r="N8" s="21">
        <v>6</v>
      </c>
      <c r="O8" s="22">
        <f>IF(OR('Men''s Epée'!$A$3=1,'Men''s Epée'!$Z$3=TRUE),IF(OR(N8&gt;=49,ISNUMBER(N8)=FALSE),0,VLOOKUP(N8,PointTable,O$3,TRUE)),0)</f>
        <v>695</v>
      </c>
      <c r="P8" s="21">
        <v>17</v>
      </c>
      <c r="Q8" s="22">
        <f>IF(OR('Men''s Epée'!$A$3=1,'Men''s Epée'!$AA$3=TRUE),IF(OR(P8&gt;=49,ISNUMBER(P8)=FALSE),0,VLOOKUP(P8,PointTable,Q$3,TRUE)),0)</f>
        <v>350</v>
      </c>
      <c r="R8" s="23"/>
      <c r="S8" s="23"/>
      <c r="T8" s="23"/>
      <c r="U8" s="24"/>
      <c r="W8" s="25">
        <f t="shared" si="2"/>
        <v>400</v>
      </c>
      <c r="X8" s="25">
        <f t="shared" si="3"/>
        <v>755</v>
      </c>
      <c r="Y8" s="25">
        <f t="shared" si="4"/>
        <v>510</v>
      </c>
      <c r="Z8" s="25">
        <f t="shared" si="5"/>
        <v>695</v>
      </c>
      <c r="AA8" s="25">
        <f t="shared" si="6"/>
        <v>350</v>
      </c>
      <c r="AB8" s="25">
        <f>IF(OR('Men''s Epée'!$A$3=1,R8&gt;0),ABS(R8),0)</f>
        <v>0</v>
      </c>
      <c r="AC8" s="25">
        <f>IF(OR('Men''s Epée'!$A$3=1,S8&gt;0),ABS(S8),0)</f>
        <v>0</v>
      </c>
      <c r="AD8" s="25">
        <f>IF(OR('Men''s Epée'!$A$3=1,T8&gt;0),ABS(T8),0)</f>
        <v>0</v>
      </c>
      <c r="AE8" s="25">
        <f>IF(OR('Men''s Epée'!$A$3=1,U8&gt;0),ABS(U8),0)</f>
        <v>0</v>
      </c>
      <c r="AG8" s="12">
        <f>IF('Men''s Epée'!$W$3=TRUE,I8,0)</f>
        <v>400</v>
      </c>
      <c r="AH8" s="12">
        <f>IF('Men''s Epée'!$X$3=TRUE,K8,0)</f>
        <v>755</v>
      </c>
      <c r="AI8" s="12">
        <f>IF('Men''s Epée'!$Y$3=TRUE,M8,0)</f>
        <v>510</v>
      </c>
      <c r="AJ8" s="12">
        <f>IF('Men''s Epée'!$Z$3=TRUE,O8,0)</f>
        <v>695</v>
      </c>
      <c r="AK8" s="12">
        <f>IF('Men''s Epée'!$AA$3=TRUE,Q8,0)</f>
        <v>350</v>
      </c>
      <c r="AL8" s="26">
        <f t="shared" si="7"/>
        <v>0</v>
      </c>
      <c r="AM8" s="26">
        <f t="shared" si="7"/>
        <v>0</v>
      </c>
      <c r="AN8" s="26">
        <f t="shared" si="7"/>
        <v>0</v>
      </c>
      <c r="AO8" s="26">
        <f t="shared" si="7"/>
        <v>0</v>
      </c>
      <c r="AP8" s="12">
        <f t="shared" si="8"/>
        <v>4457.5</v>
      </c>
    </row>
    <row r="9" spans="1:42" ht="13.5">
      <c r="A9" s="16" t="str">
        <f t="shared" si="0"/>
        <v>6</v>
      </c>
      <c r="B9" s="16" t="str">
        <f t="shared" si="1"/>
        <v># ^</v>
      </c>
      <c r="C9" s="17" t="s">
        <v>260</v>
      </c>
      <c r="D9" s="18">
        <v>80</v>
      </c>
      <c r="E9" s="19">
        <f>ROUND(F9+IF('Men''s Epée'!$A$3=1,G9,0)+LARGE($W9:$AE9,1)+LARGE($W9:$AE9,2)+LARGE($W9:$AE9,3),0)</f>
        <v>3730</v>
      </c>
      <c r="F9" s="20">
        <v>1440</v>
      </c>
      <c r="G9" s="21"/>
      <c r="H9" s="21">
        <v>18</v>
      </c>
      <c r="I9" s="22">
        <f>IF(OR('Men''s Epée'!$A$3=1,'Men''s Epée'!$W$3=TRUE),IF(OR(H9&gt;=49,ISNUMBER(H9)=FALSE),0,VLOOKUP(H9,PointTable,I$3,TRUE)),0)</f>
        <v>410</v>
      </c>
      <c r="J9" s="21" t="s">
        <v>11</v>
      </c>
      <c r="K9" s="22">
        <f>IF(OR('Men''s Epée'!$A$3=1,'Men''s Epée'!$X$3=TRUE),IF(OR(J9&gt;=49,ISNUMBER(J9)=FALSE),0,VLOOKUP(J9,PointTable,K$3,TRUE)),0)</f>
        <v>0</v>
      </c>
      <c r="L9" s="21">
        <v>5</v>
      </c>
      <c r="M9" s="22">
        <f>IF(OR('Men''s Epée'!$A$3=1,'Men''s Epée'!$Y$3=TRUE),IF(OR(L9&gt;=49,ISNUMBER(L9)=FALSE),0,VLOOKUP(L9,PointTable,M$3,TRUE)),0)</f>
        <v>755</v>
      </c>
      <c r="N9" s="21">
        <v>8</v>
      </c>
      <c r="O9" s="22">
        <f>IF(OR('Men''s Epée'!$A$3=1,'Men''s Epée'!$Z$3=TRUE),IF(OR(N9&gt;=49,ISNUMBER(N9)=FALSE),0,VLOOKUP(N9,PointTable,O$3,TRUE)),0)</f>
        <v>685</v>
      </c>
      <c r="P9" s="21">
        <v>3</v>
      </c>
      <c r="Q9" s="22">
        <f>IF(OR('Men''s Epée'!$A$3=1,'Men''s Epée'!$AA$3=TRUE),IF(OR(P9&gt;=49,ISNUMBER(P9)=FALSE),0,VLOOKUP(P9,PointTable,Q$3,TRUE)),0)</f>
        <v>850</v>
      </c>
      <c r="R9" s="23"/>
      <c r="S9" s="23"/>
      <c r="T9" s="23"/>
      <c r="U9" s="24"/>
      <c r="W9" s="25">
        <f t="shared" si="2"/>
        <v>410</v>
      </c>
      <c r="X9" s="25">
        <f t="shared" si="3"/>
        <v>0</v>
      </c>
      <c r="Y9" s="25">
        <f t="shared" si="4"/>
        <v>755</v>
      </c>
      <c r="Z9" s="25">
        <f t="shared" si="5"/>
        <v>685</v>
      </c>
      <c r="AA9" s="25">
        <f t="shared" si="6"/>
        <v>850</v>
      </c>
      <c r="AB9" s="25">
        <f>IF(OR('Men''s Epée'!$A$3=1,R9&gt;0),ABS(R9),0)</f>
        <v>0</v>
      </c>
      <c r="AC9" s="25">
        <f>IF(OR('Men''s Epée'!$A$3=1,S9&gt;0),ABS(S9),0)</f>
        <v>0</v>
      </c>
      <c r="AD9" s="25">
        <f>IF(OR('Men''s Epée'!$A$3=1,T9&gt;0),ABS(T9),0)</f>
        <v>0</v>
      </c>
      <c r="AE9" s="25">
        <f>IF(OR('Men''s Epée'!$A$3=1,U9&gt;0),ABS(U9),0)</f>
        <v>0</v>
      </c>
      <c r="AG9" s="12">
        <f>IF('Men''s Epée'!$W$3=TRUE,I9,0)</f>
        <v>410</v>
      </c>
      <c r="AH9" s="12">
        <f>IF('Men''s Epée'!$X$3=TRUE,K9,0)</f>
        <v>0</v>
      </c>
      <c r="AI9" s="12">
        <f>IF('Men''s Epée'!$Y$3=TRUE,M9,0)</f>
        <v>755</v>
      </c>
      <c r="AJ9" s="12">
        <f>IF('Men''s Epée'!$Z$3=TRUE,O9,0)</f>
        <v>685</v>
      </c>
      <c r="AK9" s="12">
        <f>IF('Men''s Epée'!$AA$3=TRUE,Q9,0)</f>
        <v>850</v>
      </c>
      <c r="AL9" s="26">
        <f t="shared" si="7"/>
        <v>0</v>
      </c>
      <c r="AM9" s="26">
        <f t="shared" si="7"/>
        <v>0</v>
      </c>
      <c r="AN9" s="26">
        <f t="shared" si="7"/>
        <v>0</v>
      </c>
      <c r="AO9" s="26">
        <f t="shared" si="7"/>
        <v>0</v>
      </c>
      <c r="AP9" s="12">
        <f t="shared" si="8"/>
        <v>3730</v>
      </c>
    </row>
    <row r="10" spans="1:42" ht="13.5">
      <c r="A10" s="16" t="str">
        <f t="shared" si="0"/>
        <v>7</v>
      </c>
      <c r="B10" s="16" t="str">
        <f t="shared" si="1"/>
        <v>^</v>
      </c>
      <c r="C10" s="17" t="s">
        <v>200</v>
      </c>
      <c r="D10" s="18">
        <v>78</v>
      </c>
      <c r="E10" s="19">
        <f>ROUND(F10+IF('Men''s Epée'!$A$3=1,G10,0)+LARGE($W10:$AE10,1)+LARGE($W10:$AE10,2)+LARGE($W10:$AE10,3),0)</f>
        <v>3310</v>
      </c>
      <c r="F10" s="20">
        <v>765</v>
      </c>
      <c r="G10" s="21"/>
      <c r="H10" s="21">
        <v>3</v>
      </c>
      <c r="I10" s="22">
        <f>IF(OR('Men''s Epée'!$A$3=1,'Men''s Epée'!$W$3=TRUE),IF(OR(H10&gt;=49,ISNUMBER(H10)=FALSE),0,VLOOKUP(H10,PointTable,I$3,TRUE)),0)</f>
        <v>850</v>
      </c>
      <c r="J10" s="21">
        <v>8</v>
      </c>
      <c r="K10" s="22">
        <f>IF(OR('Men''s Epée'!$A$3=1,'Men''s Epée'!$X$3=TRUE),IF(OR(J10&gt;=49,ISNUMBER(J10)=FALSE),0,VLOOKUP(J10,PointTable,K$3,TRUE)),0)</f>
        <v>695</v>
      </c>
      <c r="L10" s="21">
        <v>10</v>
      </c>
      <c r="M10" s="22">
        <f>IF(OR('Men''s Epée'!$A$3=1,'Men''s Epée'!$Y$3=TRUE),IF(OR(L10&gt;=49,ISNUMBER(L10)=FALSE),0,VLOOKUP(L10,PointTable,M$3,TRUE)),0)</f>
        <v>605</v>
      </c>
      <c r="N10" s="21" t="s">
        <v>11</v>
      </c>
      <c r="O10" s="22">
        <f>IF(OR('Men''s Epée'!$A$3=1,'Men''s Epée'!$Z$3=TRUE),IF(OR(N10&gt;=49,ISNUMBER(N10)=FALSE),0,VLOOKUP(N10,PointTable,O$3,TRUE)),0)</f>
        <v>0</v>
      </c>
      <c r="P10" s="21">
        <v>1</v>
      </c>
      <c r="Q10" s="22">
        <f>IF(OR('Men''s Epée'!$A$3=1,'Men''s Epée'!$AA$3=TRUE),IF(OR(P10&gt;=49,ISNUMBER(P10)=FALSE),0,VLOOKUP(P10,PointTable,Q$3,TRUE)),0)</f>
        <v>1000</v>
      </c>
      <c r="R10" s="23"/>
      <c r="S10" s="23"/>
      <c r="T10" s="23"/>
      <c r="U10" s="24"/>
      <c r="W10" s="25">
        <f t="shared" si="2"/>
        <v>850</v>
      </c>
      <c r="X10" s="25">
        <f t="shared" si="3"/>
        <v>695</v>
      </c>
      <c r="Y10" s="25">
        <f t="shared" si="4"/>
        <v>605</v>
      </c>
      <c r="Z10" s="25">
        <f t="shared" si="5"/>
        <v>0</v>
      </c>
      <c r="AA10" s="25">
        <f t="shared" si="6"/>
        <v>1000</v>
      </c>
      <c r="AB10" s="25">
        <f>IF(OR('Men''s Epée'!$A$3=1,R10&gt;0),ABS(R10),0)</f>
        <v>0</v>
      </c>
      <c r="AC10" s="25">
        <f>IF(OR('Men''s Epée'!$A$3=1,S10&gt;0),ABS(S10),0)</f>
        <v>0</v>
      </c>
      <c r="AD10" s="25">
        <f>IF(OR('Men''s Epée'!$A$3=1,T10&gt;0),ABS(T10),0)</f>
        <v>0</v>
      </c>
      <c r="AE10" s="25">
        <f>IF(OR('Men''s Epée'!$A$3=1,U10&gt;0),ABS(U10),0)</f>
        <v>0</v>
      </c>
      <c r="AG10" s="12">
        <f>IF('Men''s Epée'!$W$3=TRUE,I10,0)</f>
        <v>850</v>
      </c>
      <c r="AH10" s="12">
        <f>IF('Men''s Epée'!$X$3=TRUE,K10,0)</f>
        <v>695</v>
      </c>
      <c r="AI10" s="12">
        <f>IF('Men''s Epée'!$Y$3=TRUE,M10,0)</f>
        <v>605</v>
      </c>
      <c r="AJ10" s="12">
        <f>IF('Men''s Epée'!$Z$3=TRUE,O10,0)</f>
        <v>0</v>
      </c>
      <c r="AK10" s="12">
        <f>IF('Men''s Epée'!$AA$3=TRUE,Q10,0)</f>
        <v>1000</v>
      </c>
      <c r="AL10" s="26">
        <f t="shared" si="7"/>
        <v>0</v>
      </c>
      <c r="AM10" s="26">
        <f t="shared" si="7"/>
        <v>0</v>
      </c>
      <c r="AN10" s="26">
        <f t="shared" si="7"/>
        <v>0</v>
      </c>
      <c r="AO10" s="26">
        <f t="shared" si="7"/>
        <v>0</v>
      </c>
      <c r="AP10" s="12">
        <f t="shared" si="8"/>
        <v>3310</v>
      </c>
    </row>
    <row r="11" spans="1:42" ht="13.5">
      <c r="A11" s="16" t="str">
        <f t="shared" si="0"/>
        <v>8</v>
      </c>
      <c r="B11" s="16">
        <f t="shared" si="1"/>
      </c>
      <c r="C11" s="17" t="s">
        <v>263</v>
      </c>
      <c r="D11" s="18">
        <v>62</v>
      </c>
      <c r="E11" s="19">
        <f>ROUND(F11+IF('Men''s Epée'!$A$3=1,G11,0)+LARGE($W11:$AE11,1)+LARGE($W11:$AE11,2)+LARGE($W11:$AE11,3),0)</f>
        <v>2765</v>
      </c>
      <c r="F11" s="20">
        <v>465</v>
      </c>
      <c r="G11" s="21"/>
      <c r="H11" s="21">
        <v>19</v>
      </c>
      <c r="I11" s="22">
        <f>IF(OR('Men''s Epée'!$A$3=1,'Men''s Epée'!$W$3=TRUE),IF(OR(H11&gt;=49,ISNUMBER(H11)=FALSE),0,VLOOKUP(H11,PointTable,I$3,TRUE)),0)</f>
        <v>405</v>
      </c>
      <c r="J11" s="21">
        <v>7</v>
      </c>
      <c r="K11" s="22">
        <f>IF(OR('Men''s Epée'!$A$3=1,'Men''s Epée'!$X$3=TRUE),IF(OR(J11&gt;=49,ISNUMBER(J11)=FALSE),0,VLOOKUP(J11,PointTable,K$3,TRUE)),0)</f>
        <v>715</v>
      </c>
      <c r="L11" s="21">
        <v>6</v>
      </c>
      <c r="M11" s="22">
        <f>IF(OR('Men''s Epée'!$A$3=1,'Men''s Epée'!$Y$3=TRUE),IF(OR(L11&gt;=49,ISNUMBER(L11)=FALSE),0,VLOOKUP(L11,PointTable,M$3,TRUE)),0)</f>
        <v>735</v>
      </c>
      <c r="N11" s="21">
        <v>3</v>
      </c>
      <c r="O11" s="22">
        <f>IF(OR('Men''s Epée'!$A$3=1,'Men''s Epée'!$Z$3=TRUE),IF(OR(N11&gt;=49,ISNUMBER(N11)=FALSE),0,VLOOKUP(N11,PointTable,O$3,TRUE)),0)</f>
        <v>850</v>
      </c>
      <c r="P11" s="21">
        <v>10</v>
      </c>
      <c r="Q11" s="22">
        <f>IF(OR('Men''s Epée'!$A$3=1,'Men''s Epée'!$AA$3=TRUE),IF(OR(P11&gt;=49,ISNUMBER(P11)=FALSE),0,VLOOKUP(P11,PointTable,Q$3,TRUE)),0)</f>
        <v>533</v>
      </c>
      <c r="R11" s="23"/>
      <c r="S11" s="23"/>
      <c r="T11" s="23"/>
      <c r="U11" s="24"/>
      <c r="W11" s="25">
        <f t="shared" si="2"/>
        <v>405</v>
      </c>
      <c r="X11" s="25">
        <f t="shared" si="3"/>
        <v>715</v>
      </c>
      <c r="Y11" s="25">
        <f t="shared" si="4"/>
        <v>735</v>
      </c>
      <c r="Z11" s="25">
        <f t="shared" si="5"/>
        <v>850</v>
      </c>
      <c r="AA11" s="25">
        <f t="shared" si="6"/>
        <v>533</v>
      </c>
      <c r="AB11" s="25">
        <f>IF(OR('Men''s Epée'!$A$3=1,R11&gt;0),ABS(R11),0)</f>
        <v>0</v>
      </c>
      <c r="AC11" s="25">
        <f>IF(OR('Men''s Epée'!$A$3=1,S11&gt;0),ABS(S11),0)</f>
        <v>0</v>
      </c>
      <c r="AD11" s="25">
        <f>IF(OR('Men''s Epée'!$A$3=1,T11&gt;0),ABS(T11),0)</f>
        <v>0</v>
      </c>
      <c r="AE11" s="25">
        <f>IF(OR('Men''s Epée'!$A$3=1,U11&gt;0),ABS(U11),0)</f>
        <v>0</v>
      </c>
      <c r="AG11" s="12">
        <f>IF('Men''s Epée'!$W$3=TRUE,I11,0)</f>
        <v>405</v>
      </c>
      <c r="AH11" s="12">
        <f>IF('Men''s Epée'!$X$3=TRUE,K11,0)</f>
        <v>715</v>
      </c>
      <c r="AI11" s="12">
        <f>IF('Men''s Epée'!$Y$3=TRUE,M11,0)</f>
        <v>735</v>
      </c>
      <c r="AJ11" s="12">
        <f>IF('Men''s Epée'!$Z$3=TRUE,O11,0)</f>
        <v>850</v>
      </c>
      <c r="AK11" s="12">
        <f>IF('Men''s Epée'!$AA$3=TRUE,Q11,0)</f>
        <v>533</v>
      </c>
      <c r="AL11" s="26">
        <f t="shared" si="7"/>
        <v>0</v>
      </c>
      <c r="AM11" s="26">
        <f t="shared" si="7"/>
        <v>0</v>
      </c>
      <c r="AN11" s="26">
        <f t="shared" si="7"/>
        <v>0</v>
      </c>
      <c r="AO11" s="26">
        <f t="shared" si="7"/>
        <v>0</v>
      </c>
      <c r="AP11" s="12">
        <f t="shared" si="8"/>
        <v>2765</v>
      </c>
    </row>
    <row r="12" spans="1:42" ht="13.5">
      <c r="A12" s="16" t="str">
        <f t="shared" si="0"/>
        <v>9</v>
      </c>
      <c r="B12" s="16" t="str">
        <f t="shared" si="1"/>
        <v># ^</v>
      </c>
      <c r="C12" s="17" t="s">
        <v>264</v>
      </c>
      <c r="D12" s="18">
        <v>81</v>
      </c>
      <c r="E12" s="19">
        <f>ROUND(F12+IF('Men''s Epée'!$A$3=1,G12,0)+LARGE($W12:$AE12,1)+LARGE($W12:$AE12,2)+LARGE($W12:$AE12,3),0)</f>
        <v>2670</v>
      </c>
      <c r="F12" s="20">
        <v>750</v>
      </c>
      <c r="G12" s="21"/>
      <c r="H12" s="21">
        <v>15</v>
      </c>
      <c r="I12" s="22">
        <f>IF(OR('Men''s Epée'!$A$3=1,'Men''s Epée'!$W$3=TRUE),IF(OR(H12&gt;=49,ISNUMBER(H12)=FALSE),0,VLOOKUP(H12,PointTable,I$3,TRUE)),0)</f>
        <v>500</v>
      </c>
      <c r="J12" s="21">
        <v>17</v>
      </c>
      <c r="K12" s="22">
        <f>IF(OR('Men''s Epée'!$A$3=1,'Men''s Epée'!$X$3=TRUE),IF(OR(J12&gt;=49,ISNUMBER(J12)=FALSE),0,VLOOKUP(J12,PointTable,K$3,TRUE)),0)</f>
        <v>415</v>
      </c>
      <c r="L12" s="21">
        <v>7</v>
      </c>
      <c r="M12" s="22">
        <f>IF(OR('Men''s Epée'!$A$3=1,'Men''s Epée'!$Y$3=TRUE),IF(OR(L12&gt;=49,ISNUMBER(L12)=FALSE),0,VLOOKUP(L12,PointTable,M$3,TRUE)),0)</f>
        <v>715</v>
      </c>
      <c r="N12" s="21">
        <v>15</v>
      </c>
      <c r="O12" s="22">
        <f>IF(OR('Men''s Epée'!$A$3=1,'Men''s Epée'!$Z$3=TRUE),IF(OR(N12&gt;=49,ISNUMBER(N12)=FALSE),0,VLOOKUP(N12,PointTable,O$3,TRUE)),0)</f>
        <v>505</v>
      </c>
      <c r="P12" s="21">
        <v>5</v>
      </c>
      <c r="Q12" s="22">
        <f>IF(OR('Men''s Epée'!$A$3=1,'Men''s Epée'!$AA$3=TRUE),IF(OR(P12&gt;=49,ISNUMBER(P12)=FALSE),0,VLOOKUP(P12,PointTable,Q$3,TRUE)),0)</f>
        <v>700</v>
      </c>
      <c r="R12" s="23"/>
      <c r="S12" s="23"/>
      <c r="T12" s="23"/>
      <c r="U12" s="24"/>
      <c r="W12" s="25">
        <f t="shared" si="2"/>
        <v>500</v>
      </c>
      <c r="X12" s="25">
        <f t="shared" si="3"/>
        <v>415</v>
      </c>
      <c r="Y12" s="25">
        <f t="shared" si="4"/>
        <v>715</v>
      </c>
      <c r="Z12" s="25">
        <f t="shared" si="5"/>
        <v>505</v>
      </c>
      <c r="AA12" s="25">
        <f t="shared" si="6"/>
        <v>700</v>
      </c>
      <c r="AB12" s="25">
        <f>IF(OR('Men''s Epée'!$A$3=1,R12&gt;0),ABS(R12),0)</f>
        <v>0</v>
      </c>
      <c r="AC12" s="25">
        <f>IF(OR('Men''s Epée'!$A$3=1,S12&gt;0),ABS(S12),0)</f>
        <v>0</v>
      </c>
      <c r="AD12" s="25">
        <f>IF(OR('Men''s Epée'!$A$3=1,T12&gt;0),ABS(T12),0)</f>
        <v>0</v>
      </c>
      <c r="AE12" s="25">
        <f>IF(OR('Men''s Epée'!$A$3=1,U12&gt;0),ABS(U12),0)</f>
        <v>0</v>
      </c>
      <c r="AG12" s="12">
        <f>IF('Men''s Epée'!$W$3=TRUE,I12,0)</f>
        <v>500</v>
      </c>
      <c r="AH12" s="12">
        <f>IF('Men''s Epée'!$X$3=TRUE,K12,0)</f>
        <v>415</v>
      </c>
      <c r="AI12" s="12">
        <f>IF('Men''s Epée'!$Y$3=TRUE,M12,0)</f>
        <v>715</v>
      </c>
      <c r="AJ12" s="12">
        <f>IF('Men''s Epée'!$Z$3=TRUE,O12,0)</f>
        <v>505</v>
      </c>
      <c r="AK12" s="12">
        <f>IF('Men''s Epée'!$AA$3=TRUE,Q12,0)</f>
        <v>700</v>
      </c>
      <c r="AL12" s="26">
        <f t="shared" si="7"/>
        <v>0</v>
      </c>
      <c r="AM12" s="26">
        <f t="shared" si="7"/>
        <v>0</v>
      </c>
      <c r="AN12" s="26">
        <f t="shared" si="7"/>
        <v>0</v>
      </c>
      <c r="AO12" s="26">
        <f t="shared" si="7"/>
        <v>0</v>
      </c>
      <c r="AP12" s="12">
        <f t="shared" si="8"/>
        <v>2670</v>
      </c>
    </row>
    <row r="13" spans="1:42" ht="13.5">
      <c r="A13" s="16" t="str">
        <f t="shared" si="0"/>
        <v>10</v>
      </c>
      <c r="B13" s="16" t="str">
        <f t="shared" si="1"/>
        <v># ^</v>
      </c>
      <c r="C13" s="17" t="s">
        <v>280</v>
      </c>
      <c r="D13" s="18">
        <v>81</v>
      </c>
      <c r="E13" s="19">
        <f>ROUND(F13+IF('Men''s Epée'!$A$3=1,G13,0)+LARGE($W13:$AE13,1)+LARGE($W13:$AE13,2)+LARGE($W13:$AE13,3),0)</f>
        <v>2474</v>
      </c>
      <c r="F13" s="20">
        <v>442.5</v>
      </c>
      <c r="G13" s="21"/>
      <c r="H13" s="21">
        <v>11</v>
      </c>
      <c r="I13" s="22">
        <f>IF(OR('Men''s Epée'!$A$3=1,'Men''s Epée'!$W$3=TRUE),IF(OR(H13&gt;=49,ISNUMBER(H13)=FALSE),0,VLOOKUP(H13,PointTable,I$3,TRUE)),0)</f>
        <v>580</v>
      </c>
      <c r="J13" s="21">
        <v>26</v>
      </c>
      <c r="K13" s="22">
        <f>IF(OR('Men''s Epée'!$A$3=1,'Men''s Epée'!$X$3=TRUE),IF(OR(J13&gt;=49,ISNUMBER(J13)=FALSE),0,VLOOKUP(J13,PointTable,K$3,TRUE)),0)</f>
        <v>310</v>
      </c>
      <c r="L13" s="21" t="s">
        <v>11</v>
      </c>
      <c r="M13" s="22">
        <f>IF(OR('Men''s Epée'!$A$3=1,'Men''s Epée'!$Y$3=TRUE),IF(OR(L13&gt;=49,ISNUMBER(L13)=FALSE),0,VLOOKUP(L13,PointTable,M$3,TRUE)),0)</f>
        <v>0</v>
      </c>
      <c r="N13" s="21">
        <v>2</v>
      </c>
      <c r="O13" s="22">
        <f>IF(OR('Men''s Epée'!$A$3=1,'Men''s Epée'!$Z$3=TRUE),IF(OR(N13&gt;=49,ISNUMBER(N13)=FALSE),0,VLOOKUP(N13,PointTable,O$3,TRUE)),0)</f>
        <v>920</v>
      </c>
      <c r="P13" s="21">
        <v>11</v>
      </c>
      <c r="Q13" s="22">
        <f>IF(OR('Men''s Epée'!$A$3=1,'Men''s Epée'!$AA$3=TRUE),IF(OR(P13&gt;=49,ISNUMBER(P13)=FALSE),0,VLOOKUP(P13,PointTable,Q$3,TRUE)),0)</f>
        <v>531</v>
      </c>
      <c r="R13" s="23"/>
      <c r="S13" s="23"/>
      <c r="T13" s="23"/>
      <c r="U13" s="24"/>
      <c r="W13" s="25">
        <f t="shared" si="2"/>
        <v>580</v>
      </c>
      <c r="X13" s="25">
        <f t="shared" si="3"/>
        <v>310</v>
      </c>
      <c r="Y13" s="25">
        <f t="shared" si="4"/>
        <v>0</v>
      </c>
      <c r="Z13" s="25">
        <f t="shared" si="5"/>
        <v>920</v>
      </c>
      <c r="AA13" s="25">
        <f t="shared" si="6"/>
        <v>531</v>
      </c>
      <c r="AB13" s="25">
        <f>IF(OR('Men''s Epée'!$A$3=1,R13&gt;0),ABS(R13),0)</f>
        <v>0</v>
      </c>
      <c r="AC13" s="25">
        <f>IF(OR('Men''s Epée'!$A$3=1,S13&gt;0),ABS(S13),0)</f>
        <v>0</v>
      </c>
      <c r="AD13" s="25">
        <f>IF(OR('Men''s Epée'!$A$3=1,T13&gt;0),ABS(T13),0)</f>
        <v>0</v>
      </c>
      <c r="AE13" s="25">
        <f>IF(OR('Men''s Epée'!$A$3=1,U13&gt;0),ABS(U13),0)</f>
        <v>0</v>
      </c>
      <c r="AG13" s="12">
        <f>IF('Men''s Epée'!$W$3=TRUE,I13,0)</f>
        <v>580</v>
      </c>
      <c r="AH13" s="12">
        <f>IF('Men''s Epée'!$X$3=TRUE,K13,0)</f>
        <v>310</v>
      </c>
      <c r="AI13" s="12">
        <f>IF('Men''s Epée'!$Y$3=TRUE,M13,0)</f>
        <v>0</v>
      </c>
      <c r="AJ13" s="12">
        <f>IF('Men''s Epée'!$Z$3=TRUE,O13,0)</f>
        <v>920</v>
      </c>
      <c r="AK13" s="12">
        <f>IF('Men''s Epée'!$AA$3=TRUE,Q13,0)</f>
        <v>531</v>
      </c>
      <c r="AL13" s="26">
        <f t="shared" si="7"/>
        <v>0</v>
      </c>
      <c r="AM13" s="26">
        <f t="shared" si="7"/>
        <v>0</v>
      </c>
      <c r="AN13" s="26">
        <f t="shared" si="7"/>
        <v>0</v>
      </c>
      <c r="AO13" s="26">
        <f t="shared" si="7"/>
        <v>0</v>
      </c>
      <c r="AP13" s="12">
        <f t="shared" si="8"/>
        <v>2473.5</v>
      </c>
    </row>
    <row r="14" spans="1:42" ht="13.5">
      <c r="A14" s="16" t="str">
        <f t="shared" si="0"/>
        <v>11</v>
      </c>
      <c r="B14" s="16" t="str">
        <f t="shared" si="1"/>
        <v>#</v>
      </c>
      <c r="C14" s="17" t="s">
        <v>395</v>
      </c>
      <c r="D14" s="18">
        <v>82</v>
      </c>
      <c r="E14" s="19">
        <f>ROUND(F14+IF('Men''s Epée'!$A$3=1,G14,0)+LARGE($W14:$AE14,1)+LARGE($W14:$AE14,2)+LARGE($W14:$AE14,3),0)</f>
        <v>2271</v>
      </c>
      <c r="F14" s="20">
        <v>450</v>
      </c>
      <c r="G14" s="21"/>
      <c r="H14" s="21">
        <v>25</v>
      </c>
      <c r="I14" s="22">
        <f>IF(OR('Men''s Epée'!$A$3=1,'Men''s Epée'!$W$3=TRUE),IF(OR(H14&gt;=49,ISNUMBER(H14)=FALSE),0,VLOOKUP(H14,PointTable,I$3,TRUE)),0)</f>
        <v>315</v>
      </c>
      <c r="J14" s="21">
        <v>9</v>
      </c>
      <c r="K14" s="22">
        <f>IF(OR('Men''s Epée'!$A$3=1,'Men''s Epée'!$X$3=TRUE),IF(OR(J14&gt;=49,ISNUMBER(J14)=FALSE),0,VLOOKUP(J14,PointTable,K$3,TRUE)),0)</f>
        <v>620</v>
      </c>
      <c r="L14" s="21">
        <v>8</v>
      </c>
      <c r="M14" s="22">
        <f>IF(OR('Men''s Epée'!$A$3=1,'Men''s Epée'!$Y$3=TRUE),IF(OR(L14&gt;=49,ISNUMBER(L14)=FALSE),0,VLOOKUP(L14,PointTable,M$3,TRUE)),0)</f>
        <v>695</v>
      </c>
      <c r="N14" s="21" t="s">
        <v>11</v>
      </c>
      <c r="O14" s="22">
        <f>IF(OR('Men''s Epée'!$A$3=1,'Men''s Epée'!$Z$3=TRUE),IF(OR(N14&gt;=49,ISNUMBER(N14)=FALSE),0,VLOOKUP(N14,PointTable,O$3,TRUE)),0)</f>
        <v>0</v>
      </c>
      <c r="P14" s="21">
        <v>13</v>
      </c>
      <c r="Q14" s="22">
        <f>IF(OR('Men''s Epée'!$A$3=1,'Men''s Epée'!$AA$3=TRUE),IF(OR(P14&gt;=49,ISNUMBER(P14)=FALSE),0,VLOOKUP(P14,PointTable,Q$3,TRUE)),0)</f>
        <v>506</v>
      </c>
      <c r="R14" s="23"/>
      <c r="S14" s="23"/>
      <c r="T14" s="23"/>
      <c r="U14" s="24"/>
      <c r="W14" s="25">
        <f t="shared" si="2"/>
        <v>315</v>
      </c>
      <c r="X14" s="25">
        <f t="shared" si="3"/>
        <v>620</v>
      </c>
      <c r="Y14" s="25">
        <f t="shared" si="4"/>
        <v>695</v>
      </c>
      <c r="Z14" s="25">
        <f t="shared" si="5"/>
        <v>0</v>
      </c>
      <c r="AA14" s="25">
        <f t="shared" si="6"/>
        <v>506</v>
      </c>
      <c r="AB14" s="25">
        <f>IF(OR('Men''s Epée'!$A$3=1,R14&gt;0),ABS(R14),0)</f>
        <v>0</v>
      </c>
      <c r="AC14" s="25">
        <f>IF(OR('Men''s Epée'!$A$3=1,S14&gt;0),ABS(S14),0)</f>
        <v>0</v>
      </c>
      <c r="AD14" s="25">
        <f>IF(OR('Men''s Epée'!$A$3=1,T14&gt;0),ABS(T14),0)</f>
        <v>0</v>
      </c>
      <c r="AE14" s="25">
        <f>IF(OR('Men''s Epée'!$A$3=1,U14&gt;0),ABS(U14),0)</f>
        <v>0</v>
      </c>
      <c r="AG14" s="12">
        <f>IF('Men''s Epée'!$W$3=TRUE,I14,0)</f>
        <v>315</v>
      </c>
      <c r="AH14" s="12">
        <f>IF('Men''s Epée'!$X$3=TRUE,K14,0)</f>
        <v>620</v>
      </c>
      <c r="AI14" s="12">
        <f>IF('Men''s Epée'!$Y$3=TRUE,M14,0)</f>
        <v>695</v>
      </c>
      <c r="AJ14" s="12">
        <f>IF('Men''s Epée'!$Z$3=TRUE,O14,0)</f>
        <v>0</v>
      </c>
      <c r="AK14" s="12">
        <f>IF('Men''s Epée'!$AA$3=TRUE,Q14,0)</f>
        <v>506</v>
      </c>
      <c r="AL14" s="26">
        <f t="shared" si="7"/>
        <v>0</v>
      </c>
      <c r="AM14" s="26">
        <f t="shared" si="7"/>
        <v>0</v>
      </c>
      <c r="AN14" s="26">
        <f t="shared" si="7"/>
        <v>0</v>
      </c>
      <c r="AO14" s="26">
        <f t="shared" si="7"/>
        <v>0</v>
      </c>
      <c r="AP14" s="12">
        <f t="shared" si="8"/>
        <v>2271</v>
      </c>
    </row>
    <row r="15" spans="1:42" ht="13.5">
      <c r="A15" s="16" t="str">
        <f t="shared" si="0"/>
        <v>12</v>
      </c>
      <c r="B15" s="16" t="str">
        <f t="shared" si="1"/>
        <v>^</v>
      </c>
      <c r="C15" s="17" t="s">
        <v>281</v>
      </c>
      <c r="D15" s="18">
        <v>75</v>
      </c>
      <c r="E15" s="19">
        <f>ROUND(F15+IF('Men''s Epée'!$A$3=1,G15,0)+LARGE($W15:$AE15,1)+LARGE($W15:$AE15,2)+LARGE($W15:$AE15,3),0)</f>
        <v>2258</v>
      </c>
      <c r="F15" s="20">
        <v>472.5</v>
      </c>
      <c r="G15" s="21"/>
      <c r="H15" s="21">
        <v>12</v>
      </c>
      <c r="I15" s="22">
        <f>IF(OR('Men''s Epée'!$A$3=1,'Men''s Epée'!$W$3=TRUE),IF(OR(H15&gt;=49,ISNUMBER(H15)=FALSE),0,VLOOKUP(H15,PointTable,I$3,TRUE)),0)</f>
        <v>560</v>
      </c>
      <c r="J15" s="21">
        <v>10</v>
      </c>
      <c r="K15" s="22">
        <f>IF(OR('Men''s Epée'!$A$3=1,'Men''s Epée'!$X$3=TRUE),IF(OR(J15&gt;=49,ISNUMBER(J15)=FALSE),0,VLOOKUP(J15,PointTable,K$3,TRUE)),0)</f>
        <v>605</v>
      </c>
      <c r="L15" s="21">
        <v>9</v>
      </c>
      <c r="M15" s="22">
        <f>IF(OR('Men''s Epée'!$A$3=1,'Men''s Epée'!$Y$3=TRUE),IF(OR(L15&gt;=49,ISNUMBER(L15)=FALSE),0,VLOOKUP(L15,PointTable,M$3,TRUE)),0)</f>
        <v>620</v>
      </c>
      <c r="N15" s="21" t="s">
        <v>11</v>
      </c>
      <c r="O15" s="22">
        <f>IF(OR('Men''s Epée'!$A$3=1,'Men''s Epée'!$Z$3=TRUE),IF(OR(N15&gt;=49,ISNUMBER(N15)=FALSE),0,VLOOKUP(N15,PointTable,O$3,TRUE)),0)</f>
        <v>0</v>
      </c>
      <c r="P15" s="21">
        <v>12</v>
      </c>
      <c r="Q15" s="22">
        <f>IF(OR('Men''s Epée'!$A$3=1,'Men''s Epée'!$AA$3=TRUE),IF(OR(P15&gt;=49,ISNUMBER(P15)=FALSE),0,VLOOKUP(P15,PointTable,Q$3,TRUE)),0)</f>
        <v>529</v>
      </c>
      <c r="R15" s="23"/>
      <c r="S15" s="23"/>
      <c r="T15" s="23"/>
      <c r="U15" s="24"/>
      <c r="W15" s="25">
        <f t="shared" si="2"/>
        <v>560</v>
      </c>
      <c r="X15" s="25">
        <f t="shared" si="3"/>
        <v>605</v>
      </c>
      <c r="Y15" s="25">
        <f t="shared" si="4"/>
        <v>620</v>
      </c>
      <c r="Z15" s="25">
        <f t="shared" si="5"/>
        <v>0</v>
      </c>
      <c r="AA15" s="25">
        <f t="shared" si="6"/>
        <v>529</v>
      </c>
      <c r="AB15" s="25">
        <f>IF(OR('Men''s Epée'!$A$3=1,R15&gt;0),ABS(R15),0)</f>
        <v>0</v>
      </c>
      <c r="AC15" s="25">
        <f>IF(OR('Men''s Epée'!$A$3=1,S15&gt;0),ABS(S15),0)</f>
        <v>0</v>
      </c>
      <c r="AD15" s="25">
        <f>IF(OR('Men''s Epée'!$A$3=1,T15&gt;0),ABS(T15),0)</f>
        <v>0</v>
      </c>
      <c r="AE15" s="25">
        <f>IF(OR('Men''s Epée'!$A$3=1,U15&gt;0),ABS(U15),0)</f>
        <v>0</v>
      </c>
      <c r="AG15" s="12">
        <f>IF('Men''s Epée'!$W$3=TRUE,I15,0)</f>
        <v>560</v>
      </c>
      <c r="AH15" s="12">
        <f>IF('Men''s Epée'!$X$3=TRUE,K15,0)</f>
        <v>605</v>
      </c>
      <c r="AI15" s="12">
        <f>IF('Men''s Epée'!$Y$3=TRUE,M15,0)</f>
        <v>620</v>
      </c>
      <c r="AJ15" s="12">
        <f>IF('Men''s Epée'!$Z$3=TRUE,O15,0)</f>
        <v>0</v>
      </c>
      <c r="AK15" s="12">
        <f>IF('Men''s Epée'!$AA$3=TRUE,Q15,0)</f>
        <v>529</v>
      </c>
      <c r="AL15" s="26">
        <f t="shared" si="7"/>
        <v>0</v>
      </c>
      <c r="AM15" s="26">
        <f t="shared" si="7"/>
        <v>0</v>
      </c>
      <c r="AN15" s="26">
        <f t="shared" si="7"/>
        <v>0</v>
      </c>
      <c r="AO15" s="26">
        <f t="shared" si="7"/>
        <v>0</v>
      </c>
      <c r="AP15" s="12">
        <f t="shared" si="8"/>
        <v>2257.5</v>
      </c>
    </row>
    <row r="16" spans="1:42" ht="13.5">
      <c r="A16" s="16" t="str">
        <f t="shared" si="0"/>
        <v>13</v>
      </c>
      <c r="B16" s="16" t="str">
        <f t="shared" si="1"/>
        <v>^</v>
      </c>
      <c r="C16" s="17" t="s">
        <v>219</v>
      </c>
      <c r="D16" s="18">
        <v>72</v>
      </c>
      <c r="E16" s="19">
        <f>ROUND(F16+IF('Men''s Epée'!$A$3=1,G16,0)+LARGE($W16:$AE16,1)+LARGE($W16:$AE16,2)+LARGE($W16:$AE16,3),0)</f>
        <v>2125</v>
      </c>
      <c r="F16" s="20"/>
      <c r="G16" s="21"/>
      <c r="H16" s="21">
        <v>10</v>
      </c>
      <c r="I16" s="22">
        <f>IF(OR('Men''s Epée'!$A$3=1,'Men''s Epée'!$W$3=TRUE),IF(OR(H16&gt;=49,ISNUMBER(H16)=FALSE),0,VLOOKUP(H16,PointTable,I$3,TRUE)),0)</f>
        <v>600</v>
      </c>
      <c r="J16" s="21">
        <v>3</v>
      </c>
      <c r="K16" s="22">
        <f>IF(OR('Men''s Epée'!$A$3=1,'Men''s Epée'!$X$3=TRUE),IF(OR(J16&gt;=49,ISNUMBER(J16)=FALSE),0,VLOOKUP(J16,PointTable,K$3,TRUE)),0)</f>
        <v>840</v>
      </c>
      <c r="L16" s="21">
        <v>13</v>
      </c>
      <c r="M16" s="22">
        <f>IF(OR('Men''s Epée'!$A$3=1,'Men''s Epée'!$Y$3=TRUE),IF(OR(L16&gt;=49,ISNUMBER(L16)=FALSE),0,VLOOKUP(L16,PointTable,M$3,TRUE)),0)</f>
        <v>525</v>
      </c>
      <c r="N16" s="21">
        <v>21</v>
      </c>
      <c r="O16" s="22">
        <f>IF(OR('Men''s Epée'!$A$3=1,'Men''s Epée'!$Z$3=TRUE),IF(OR(N16&gt;=49,ISNUMBER(N16)=FALSE),0,VLOOKUP(N16,PointTable,O$3,TRUE)),0)</f>
        <v>330</v>
      </c>
      <c r="P16" s="21">
        <v>8</v>
      </c>
      <c r="Q16" s="22">
        <f>IF(OR('Men''s Epée'!$A$3=1,'Men''s Epée'!$AA$3=TRUE),IF(OR(P16&gt;=49,ISNUMBER(P16)=FALSE),0,VLOOKUP(P16,PointTable,Q$3,TRUE)),0)</f>
        <v>685</v>
      </c>
      <c r="R16" s="23"/>
      <c r="S16" s="23"/>
      <c r="T16" s="23"/>
      <c r="U16" s="24"/>
      <c r="W16" s="25">
        <f t="shared" si="2"/>
        <v>600</v>
      </c>
      <c r="X16" s="25">
        <f t="shared" si="3"/>
        <v>840</v>
      </c>
      <c r="Y16" s="25">
        <f t="shared" si="4"/>
        <v>525</v>
      </c>
      <c r="Z16" s="25">
        <f t="shared" si="5"/>
        <v>330</v>
      </c>
      <c r="AA16" s="25">
        <f t="shared" si="6"/>
        <v>685</v>
      </c>
      <c r="AB16" s="25">
        <f>IF(OR('Men''s Epée'!$A$3=1,R16&gt;0),ABS(R16),0)</f>
        <v>0</v>
      </c>
      <c r="AC16" s="25">
        <f>IF(OR('Men''s Epée'!$A$3=1,S16&gt;0),ABS(S16),0)</f>
        <v>0</v>
      </c>
      <c r="AD16" s="25">
        <f>IF(OR('Men''s Epée'!$A$3=1,T16&gt;0),ABS(T16),0)</f>
        <v>0</v>
      </c>
      <c r="AE16" s="25">
        <f>IF(OR('Men''s Epée'!$A$3=1,U16&gt;0),ABS(U16),0)</f>
        <v>0</v>
      </c>
      <c r="AG16" s="12">
        <f>IF('Men''s Epée'!$W$3=TRUE,I16,0)</f>
        <v>600</v>
      </c>
      <c r="AH16" s="12">
        <f>IF('Men''s Epée'!$X$3=TRUE,K16,0)</f>
        <v>840</v>
      </c>
      <c r="AI16" s="12">
        <f>IF('Men''s Epée'!$Y$3=TRUE,M16,0)</f>
        <v>525</v>
      </c>
      <c r="AJ16" s="12">
        <f>IF('Men''s Epée'!$Z$3=TRUE,O16,0)</f>
        <v>330</v>
      </c>
      <c r="AK16" s="12">
        <f>IF('Men''s Epée'!$AA$3=TRUE,Q16,0)</f>
        <v>685</v>
      </c>
      <c r="AL16" s="26">
        <f t="shared" si="7"/>
        <v>0</v>
      </c>
      <c r="AM16" s="26">
        <f t="shared" si="7"/>
        <v>0</v>
      </c>
      <c r="AN16" s="26">
        <f t="shared" si="7"/>
        <v>0</v>
      </c>
      <c r="AO16" s="26">
        <f t="shared" si="7"/>
        <v>0</v>
      </c>
      <c r="AP16" s="12">
        <f t="shared" si="8"/>
        <v>2125</v>
      </c>
    </row>
    <row r="17" spans="1:42" ht="13.5">
      <c r="A17" s="16" t="str">
        <f t="shared" si="0"/>
        <v>14</v>
      </c>
      <c r="B17" s="16" t="str">
        <f t="shared" si="1"/>
        <v>#</v>
      </c>
      <c r="C17" s="17" t="s">
        <v>282</v>
      </c>
      <c r="D17" s="18">
        <v>84</v>
      </c>
      <c r="E17" s="19">
        <f>ROUND(F17+IF('Men''s Epée'!$A$3=1,G17,0)+LARGE($W17:$AE17,1)+LARGE($W17:$AE17,2)+LARGE($W17:$AE17,3),0)</f>
        <v>1975</v>
      </c>
      <c r="F17" s="20"/>
      <c r="G17" s="21"/>
      <c r="H17" s="21">
        <v>13</v>
      </c>
      <c r="I17" s="22">
        <f>IF(OR('Men''s Epée'!$A$3=1,'Men''s Epée'!$W$3=TRUE),IF(OR(H17&gt;=49,ISNUMBER(H17)=FALSE),0,VLOOKUP(H17,PointTable,I$3,TRUE)),0)</f>
        <v>540</v>
      </c>
      <c r="J17" s="21">
        <v>11</v>
      </c>
      <c r="K17" s="22">
        <f>IF(OR('Men''s Epée'!$A$3=1,'Men''s Epée'!$X$3=TRUE),IF(OR(J17&gt;=49,ISNUMBER(J17)=FALSE),0,VLOOKUP(J17,PointTable,K$3,TRUE)),0)</f>
        <v>590</v>
      </c>
      <c r="L17" s="21">
        <v>26</v>
      </c>
      <c r="M17" s="22">
        <f>IF(OR('Men''s Epée'!$A$3=1,'Men''s Epée'!$Y$3=TRUE),IF(OR(L17&gt;=49,ISNUMBER(L17)=FALSE),0,VLOOKUP(L17,PointTable,M$3,TRUE)),0)</f>
        <v>310</v>
      </c>
      <c r="N17" s="21">
        <v>7</v>
      </c>
      <c r="O17" s="22">
        <f>IF(OR('Men''s Epée'!$A$3=1,'Men''s Epée'!$Z$3=TRUE),IF(OR(N17&gt;=49,ISNUMBER(N17)=FALSE),0,VLOOKUP(N17,PointTable,O$3,TRUE)),0)</f>
        <v>690</v>
      </c>
      <c r="P17" s="21">
        <v>6</v>
      </c>
      <c r="Q17" s="22">
        <f>IF(OR('Men''s Epée'!$A$3=1,'Men''s Epée'!$AA$3=TRUE),IF(OR(P17&gt;=49,ISNUMBER(P17)=FALSE),0,VLOOKUP(P17,PointTable,Q$3,TRUE)),0)</f>
        <v>695</v>
      </c>
      <c r="R17" s="23"/>
      <c r="S17" s="23"/>
      <c r="T17" s="23"/>
      <c r="U17" s="24"/>
      <c r="W17" s="25">
        <f t="shared" si="2"/>
        <v>540</v>
      </c>
      <c r="X17" s="25">
        <f t="shared" si="3"/>
        <v>590</v>
      </c>
      <c r="Y17" s="25">
        <f t="shared" si="4"/>
        <v>310</v>
      </c>
      <c r="Z17" s="25">
        <f t="shared" si="5"/>
        <v>690</v>
      </c>
      <c r="AA17" s="25">
        <f t="shared" si="6"/>
        <v>695</v>
      </c>
      <c r="AB17" s="25">
        <f>IF(OR('Men''s Epée'!$A$3=1,R17&gt;0),ABS(R17),0)</f>
        <v>0</v>
      </c>
      <c r="AC17" s="25">
        <f>IF(OR('Men''s Epée'!$A$3=1,S17&gt;0),ABS(S17),0)</f>
        <v>0</v>
      </c>
      <c r="AD17" s="25">
        <f>IF(OR('Men''s Epée'!$A$3=1,T17&gt;0),ABS(T17),0)</f>
        <v>0</v>
      </c>
      <c r="AE17" s="25">
        <f>IF(OR('Men''s Epée'!$A$3=1,U17&gt;0),ABS(U17),0)</f>
        <v>0</v>
      </c>
      <c r="AG17" s="12">
        <f>IF('Men''s Epée'!$W$3=TRUE,I17,0)</f>
        <v>540</v>
      </c>
      <c r="AH17" s="12">
        <f>IF('Men''s Epée'!$X$3=TRUE,K17,0)</f>
        <v>590</v>
      </c>
      <c r="AI17" s="12">
        <f>IF('Men''s Epée'!$Y$3=TRUE,M17,0)</f>
        <v>310</v>
      </c>
      <c r="AJ17" s="12">
        <f>IF('Men''s Epée'!$Z$3=TRUE,O17,0)</f>
        <v>690</v>
      </c>
      <c r="AK17" s="12">
        <f>IF('Men''s Epée'!$AA$3=TRUE,Q17,0)</f>
        <v>695</v>
      </c>
      <c r="AL17" s="26">
        <f t="shared" si="7"/>
        <v>0</v>
      </c>
      <c r="AM17" s="26">
        <f t="shared" si="7"/>
        <v>0</v>
      </c>
      <c r="AN17" s="26">
        <f t="shared" si="7"/>
        <v>0</v>
      </c>
      <c r="AO17" s="26">
        <f t="shared" si="7"/>
        <v>0</v>
      </c>
      <c r="AP17" s="12">
        <f t="shared" si="8"/>
        <v>1975</v>
      </c>
    </row>
    <row r="18" spans="1:42" ht="13.5">
      <c r="A18" s="16" t="str">
        <f t="shared" si="0"/>
        <v>15</v>
      </c>
      <c r="B18" s="16" t="str">
        <f t="shared" si="1"/>
        <v>^</v>
      </c>
      <c r="C18" s="17" t="s">
        <v>262</v>
      </c>
      <c r="D18" s="18">
        <v>77</v>
      </c>
      <c r="E18" s="19">
        <f>ROUND(F18+IF('Men''s Epée'!$A$3=1,G18,0)+LARGE($W18:$AE18,1)+LARGE($W18:$AE18,2)+LARGE($W18:$AE18,3),0)</f>
        <v>1860</v>
      </c>
      <c r="F18" s="20"/>
      <c r="G18" s="21"/>
      <c r="H18" s="21">
        <v>6</v>
      </c>
      <c r="I18" s="22">
        <f>IF(OR('Men''s Epée'!$A$3=1,'Men''s Epée'!$W$3=TRUE),IF(OR(H18&gt;=49,ISNUMBER(H18)=FALSE),0,VLOOKUP(H18,PointTable,I$3,TRUE)),0)</f>
        <v>735</v>
      </c>
      <c r="J18" s="21">
        <v>15</v>
      </c>
      <c r="K18" s="22">
        <f>IF(OR('Men''s Epée'!$A$3=1,'Men''s Epée'!$X$3=TRUE),IF(OR(J18&gt;=49,ISNUMBER(J18)=FALSE),0,VLOOKUP(J18,PointTable,K$3,TRUE)),0)</f>
        <v>495</v>
      </c>
      <c r="L18" s="21">
        <v>11</v>
      </c>
      <c r="M18" s="22">
        <f>IF(OR('Men''s Epée'!$A$3=1,'Men''s Epée'!$Y$3=TRUE),IF(OR(L18&gt;=49,ISNUMBER(L18)=FALSE),0,VLOOKUP(L18,PointTable,M$3,TRUE)),0)</f>
        <v>590</v>
      </c>
      <c r="N18" s="21" t="s">
        <v>11</v>
      </c>
      <c r="O18" s="22">
        <f>IF(OR('Men''s Epée'!$A$3=1,'Men''s Epée'!$Z$3=TRUE),IF(OR(N18&gt;=49,ISNUMBER(N18)=FALSE),0,VLOOKUP(N18,PointTable,O$3,TRUE)),0)</f>
        <v>0</v>
      </c>
      <c r="P18" s="21">
        <v>9</v>
      </c>
      <c r="Q18" s="22">
        <f>IF(OR('Men''s Epée'!$A$3=1,'Men''s Epée'!$AA$3=TRUE),IF(OR(P18&gt;=49,ISNUMBER(P18)=FALSE),0,VLOOKUP(P18,PointTable,Q$3,TRUE)),0)</f>
        <v>535</v>
      </c>
      <c r="R18" s="23"/>
      <c r="S18" s="23"/>
      <c r="T18" s="23"/>
      <c r="U18" s="24"/>
      <c r="W18" s="25">
        <f t="shared" si="2"/>
        <v>735</v>
      </c>
      <c r="X18" s="25">
        <f t="shared" si="3"/>
        <v>495</v>
      </c>
      <c r="Y18" s="25">
        <f t="shared" si="4"/>
        <v>590</v>
      </c>
      <c r="Z18" s="25">
        <f t="shared" si="5"/>
        <v>0</v>
      </c>
      <c r="AA18" s="25">
        <f t="shared" si="6"/>
        <v>535</v>
      </c>
      <c r="AB18" s="25">
        <f>IF(OR('Men''s Epée'!$A$3=1,R18&gt;0),ABS(R18),0)</f>
        <v>0</v>
      </c>
      <c r="AC18" s="25">
        <f>IF(OR('Men''s Epée'!$A$3=1,S18&gt;0),ABS(S18),0)</f>
        <v>0</v>
      </c>
      <c r="AD18" s="25">
        <f>IF(OR('Men''s Epée'!$A$3=1,T18&gt;0),ABS(T18),0)</f>
        <v>0</v>
      </c>
      <c r="AE18" s="25">
        <f>IF(OR('Men''s Epée'!$A$3=1,U18&gt;0),ABS(U18),0)</f>
        <v>0</v>
      </c>
      <c r="AG18" s="12">
        <f>IF('Men''s Epée'!$W$3=TRUE,I18,0)</f>
        <v>735</v>
      </c>
      <c r="AH18" s="12">
        <f>IF('Men''s Epée'!$X$3=TRUE,K18,0)</f>
        <v>495</v>
      </c>
      <c r="AI18" s="12">
        <f>IF('Men''s Epée'!$Y$3=TRUE,M18,0)</f>
        <v>590</v>
      </c>
      <c r="AJ18" s="12">
        <f>IF('Men''s Epée'!$Z$3=TRUE,O18,0)</f>
        <v>0</v>
      </c>
      <c r="AK18" s="12">
        <f>IF('Men''s Epée'!$AA$3=TRUE,Q18,0)</f>
        <v>535</v>
      </c>
      <c r="AL18" s="26">
        <f t="shared" si="7"/>
        <v>0</v>
      </c>
      <c r="AM18" s="26">
        <f t="shared" si="7"/>
        <v>0</v>
      </c>
      <c r="AN18" s="26">
        <f t="shared" si="7"/>
        <v>0</v>
      </c>
      <c r="AO18" s="26">
        <f t="shared" si="7"/>
        <v>0</v>
      </c>
      <c r="AP18" s="12">
        <f t="shared" si="8"/>
        <v>1860</v>
      </c>
    </row>
    <row r="19" spans="1:42" ht="13.5">
      <c r="A19" s="16" t="str">
        <f t="shared" si="0"/>
        <v>16</v>
      </c>
      <c r="B19" s="16" t="str">
        <f t="shared" si="1"/>
        <v>#</v>
      </c>
      <c r="C19" s="17" t="s">
        <v>247</v>
      </c>
      <c r="D19" s="18">
        <v>85</v>
      </c>
      <c r="E19" s="19">
        <f>ROUND(F19+IF('Men''s Epée'!$A$3=1,G19,0)+LARGE($W19:$AE19,1)+LARGE($W19:$AE19,2)+LARGE($W19:$AE19,3),0)</f>
        <v>1818</v>
      </c>
      <c r="F19" s="20">
        <v>483.75</v>
      </c>
      <c r="G19" s="21"/>
      <c r="H19" s="21">
        <v>17</v>
      </c>
      <c r="I19" s="22">
        <f>IF(OR('Men''s Epée'!$A$3=1,'Men''s Epée'!$W$3=TRUE),IF(OR(H19&gt;=49,ISNUMBER(H19)=FALSE),0,VLOOKUP(H19,PointTable,I$3,TRUE)),0)</f>
        <v>415</v>
      </c>
      <c r="J19" s="21">
        <v>27</v>
      </c>
      <c r="K19" s="22">
        <f>IF(OR('Men''s Epée'!$A$3=1,'Men''s Epée'!$X$3=TRUE),IF(OR(J19&gt;=49,ISNUMBER(J19)=FALSE),0,VLOOKUP(J19,PointTable,K$3,TRUE)),0)</f>
        <v>305</v>
      </c>
      <c r="L19" s="21">
        <v>12</v>
      </c>
      <c r="M19" s="22">
        <f>IF(OR('Men''s Epée'!$A$3=1,'Men''s Epée'!$Y$3=TRUE),IF(OR(L19&gt;=49,ISNUMBER(L19)=FALSE),0,VLOOKUP(L19,PointTable,M$3,TRUE)),0)</f>
        <v>575</v>
      </c>
      <c r="N19" s="21" t="s">
        <v>11</v>
      </c>
      <c r="O19" s="22">
        <f>IF(OR('Men''s Epée'!$A$3=1,'Men''s Epée'!$Z$3=TRUE),IF(OR(N19&gt;=49,ISNUMBER(N19)=FALSE),0,VLOOKUP(N19,PointTable,O$3,TRUE)),0)</f>
        <v>0</v>
      </c>
      <c r="P19" s="21">
        <v>20</v>
      </c>
      <c r="Q19" s="22">
        <f>IF(OR('Men''s Epée'!$A$3=1,'Men''s Epée'!$AA$3=TRUE),IF(OR(P19&gt;=49,ISNUMBER(P19)=FALSE),0,VLOOKUP(P19,PointTable,Q$3,TRUE)),0)</f>
        <v>344</v>
      </c>
      <c r="R19" s="23"/>
      <c r="S19" s="23"/>
      <c r="T19" s="23"/>
      <c r="U19" s="24"/>
      <c r="W19" s="25">
        <f t="shared" si="2"/>
        <v>415</v>
      </c>
      <c r="X19" s="25">
        <f t="shared" si="3"/>
        <v>305</v>
      </c>
      <c r="Y19" s="25">
        <f t="shared" si="4"/>
        <v>575</v>
      </c>
      <c r="Z19" s="25">
        <f t="shared" si="5"/>
        <v>0</v>
      </c>
      <c r="AA19" s="25">
        <f t="shared" si="6"/>
        <v>344</v>
      </c>
      <c r="AB19" s="25">
        <f>IF(OR('Men''s Epée'!$A$3=1,R19&gt;0),ABS(R19),0)</f>
        <v>0</v>
      </c>
      <c r="AC19" s="25">
        <f>IF(OR('Men''s Epée'!$A$3=1,S19&gt;0),ABS(S19),0)</f>
        <v>0</v>
      </c>
      <c r="AD19" s="25">
        <f>IF(OR('Men''s Epée'!$A$3=1,T19&gt;0),ABS(T19),0)</f>
        <v>0</v>
      </c>
      <c r="AE19" s="25">
        <f>IF(OR('Men''s Epée'!$A$3=1,U19&gt;0),ABS(U19),0)</f>
        <v>0</v>
      </c>
      <c r="AG19" s="12">
        <f>IF('Men''s Epée'!$W$3=TRUE,I19,0)</f>
        <v>415</v>
      </c>
      <c r="AH19" s="12">
        <f>IF('Men''s Epée'!$X$3=TRUE,K19,0)</f>
        <v>305</v>
      </c>
      <c r="AI19" s="12">
        <f>IF('Men''s Epée'!$Y$3=TRUE,M19,0)</f>
        <v>575</v>
      </c>
      <c r="AJ19" s="12">
        <f>IF('Men''s Epée'!$Z$3=TRUE,O19,0)</f>
        <v>0</v>
      </c>
      <c r="AK19" s="12">
        <f>IF('Men''s Epée'!$AA$3=TRUE,Q19,0)</f>
        <v>344</v>
      </c>
      <c r="AL19" s="26">
        <f t="shared" si="7"/>
        <v>0</v>
      </c>
      <c r="AM19" s="26">
        <f t="shared" si="7"/>
        <v>0</v>
      </c>
      <c r="AN19" s="26">
        <f t="shared" si="7"/>
        <v>0</v>
      </c>
      <c r="AO19" s="26">
        <f t="shared" si="7"/>
        <v>0</v>
      </c>
      <c r="AP19" s="12">
        <f t="shared" si="8"/>
        <v>1817.75</v>
      </c>
    </row>
    <row r="20" spans="1:42" ht="13.5">
      <c r="A20" s="16" t="str">
        <f t="shared" si="0"/>
        <v>17</v>
      </c>
      <c r="B20" s="16" t="str">
        <f t="shared" si="1"/>
        <v>#</v>
      </c>
      <c r="C20" s="17" t="s">
        <v>284</v>
      </c>
      <c r="D20" s="36">
        <v>83</v>
      </c>
      <c r="E20" s="19">
        <f>ROUND(F20+IF('Men''s Epée'!$A$3=1,G20,0)+LARGE($W20:$AE20,1)+LARGE($W20:$AE20,2)+LARGE($W20:$AE20,3),0)</f>
        <v>1690</v>
      </c>
      <c r="F20" s="20"/>
      <c r="G20" s="21"/>
      <c r="H20" s="21">
        <v>16</v>
      </c>
      <c r="I20" s="22">
        <f>IF(OR('Men''s Epée'!$A$3=1,'Men''s Epée'!$W$3=TRUE),IF(OR(H20&gt;=49,ISNUMBER(H20)=FALSE),0,VLOOKUP(H20,PointTable,I$3,TRUE)),0)</f>
        <v>480</v>
      </c>
      <c r="J20" s="21" t="s">
        <v>11</v>
      </c>
      <c r="K20" s="22">
        <f>IF(OR('Men''s Epée'!$A$3=1,'Men''s Epée'!$X$3=TRUE),IF(OR(J20&gt;=49,ISNUMBER(J20)=FALSE),0,VLOOKUP(J20,PointTable,K$3,TRUE)),0)</f>
        <v>0</v>
      </c>
      <c r="L20" s="21">
        <v>21</v>
      </c>
      <c r="M20" s="22">
        <f>IF(OR('Men''s Epée'!$A$3=1,'Men''s Epée'!$Y$3=TRUE),IF(OR(L20&gt;=49,ISNUMBER(L20)=FALSE),0,VLOOKUP(L20,PointTable,M$3,TRUE)),0)</f>
        <v>395</v>
      </c>
      <c r="N20" s="21">
        <v>12</v>
      </c>
      <c r="O20" s="22">
        <f>IF(OR('Men''s Epée'!$A$3=1,'Men''s Epée'!$Z$3=TRUE),IF(OR(N20&gt;=49,ISNUMBER(N20)=FALSE),0,VLOOKUP(N20,PointTable,O$3,TRUE)),0)</f>
        <v>520</v>
      </c>
      <c r="P20" s="21">
        <v>7</v>
      </c>
      <c r="Q20" s="22">
        <f>IF(OR('Men''s Epée'!$A$3=1,'Men''s Epée'!$AA$3=TRUE),IF(OR(P20&gt;=49,ISNUMBER(P20)=FALSE),0,VLOOKUP(P20,PointTable,Q$3,TRUE)),0)</f>
        <v>690</v>
      </c>
      <c r="R20" s="23"/>
      <c r="S20" s="23"/>
      <c r="T20" s="23"/>
      <c r="U20" s="24"/>
      <c r="W20" s="25">
        <f t="shared" si="2"/>
        <v>480</v>
      </c>
      <c r="X20" s="25">
        <f t="shared" si="3"/>
        <v>0</v>
      </c>
      <c r="Y20" s="25">
        <f t="shared" si="4"/>
        <v>395</v>
      </c>
      <c r="Z20" s="25">
        <f t="shared" si="5"/>
        <v>520</v>
      </c>
      <c r="AA20" s="25">
        <f t="shared" si="6"/>
        <v>690</v>
      </c>
      <c r="AB20" s="25">
        <f>IF(OR('Men''s Epée'!$A$3=1,R20&gt;0),ABS(R20),0)</f>
        <v>0</v>
      </c>
      <c r="AC20" s="25">
        <f>IF(OR('Men''s Epée'!$A$3=1,S20&gt;0),ABS(S20),0)</f>
        <v>0</v>
      </c>
      <c r="AD20" s="25">
        <f>IF(OR('Men''s Epée'!$A$3=1,T20&gt;0),ABS(T20),0)</f>
        <v>0</v>
      </c>
      <c r="AE20" s="25">
        <f>IF(OR('Men''s Epée'!$A$3=1,U20&gt;0),ABS(U20),0)</f>
        <v>0</v>
      </c>
      <c r="AG20" s="12">
        <f>IF('Men''s Epée'!$W$3=TRUE,I20,0)</f>
        <v>480</v>
      </c>
      <c r="AH20" s="12">
        <f>IF('Men''s Epée'!$X$3=TRUE,K20,0)</f>
        <v>0</v>
      </c>
      <c r="AI20" s="12">
        <f>IF('Men''s Epée'!$Y$3=TRUE,M20,0)</f>
        <v>395</v>
      </c>
      <c r="AJ20" s="12">
        <f>IF('Men''s Epée'!$Z$3=TRUE,O20,0)</f>
        <v>520</v>
      </c>
      <c r="AK20" s="12">
        <f>IF('Men''s Epée'!$AA$3=TRUE,Q20,0)</f>
        <v>690</v>
      </c>
      <c r="AL20" s="26">
        <f t="shared" si="7"/>
        <v>0</v>
      </c>
      <c r="AM20" s="26">
        <f t="shared" si="7"/>
        <v>0</v>
      </c>
      <c r="AN20" s="26">
        <f t="shared" si="7"/>
        <v>0</v>
      </c>
      <c r="AO20" s="26">
        <f t="shared" si="7"/>
        <v>0</v>
      </c>
      <c r="AP20" s="12">
        <f t="shared" si="8"/>
        <v>1690</v>
      </c>
    </row>
    <row r="21" spans="1:42" ht="13.5">
      <c r="A21" s="16" t="str">
        <f t="shared" si="0"/>
        <v>18</v>
      </c>
      <c r="B21" s="16" t="str">
        <f t="shared" si="1"/>
        <v>^</v>
      </c>
      <c r="C21" s="17" t="s">
        <v>340</v>
      </c>
      <c r="D21" s="18">
        <v>74</v>
      </c>
      <c r="E21" s="19">
        <f>ROUND(F21+IF('Men''s Epée'!$A$3=1,G21,0)+LARGE($W21:$AE21,1)+LARGE($W21:$AE21,2)+LARGE($W21:$AE21,3),0)</f>
        <v>1539</v>
      </c>
      <c r="F21" s="20"/>
      <c r="G21" s="21"/>
      <c r="H21" s="21" t="s">
        <v>11</v>
      </c>
      <c r="I21" s="22">
        <f>IF(OR('Men''s Epée'!$A$3=1,'Men''s Epée'!$W$3=TRUE),IF(OR(H21&gt;=49,ISNUMBER(H21)=FALSE),0,VLOOKUP(H21,PointTable,I$3,TRUE)),0)</f>
        <v>0</v>
      </c>
      <c r="J21" s="21">
        <v>14</v>
      </c>
      <c r="K21" s="22">
        <f>IF(OR('Men''s Epée'!$A$3=1,'Men''s Epée'!$X$3=TRUE),IF(OR(J21&gt;=49,ISNUMBER(J21)=FALSE),0,VLOOKUP(J21,PointTable,K$3,TRUE)),0)</f>
        <v>510</v>
      </c>
      <c r="L21" s="21">
        <v>17.5</v>
      </c>
      <c r="M21" s="22">
        <f>IF(OR('Men''s Epée'!$A$3=1,'Men''s Epée'!$Y$3=TRUE),IF(OR(L21&gt;=49,ISNUMBER(L21)=FALSE),0,VLOOKUP(L21,PointTable,M$3,TRUE)),0)</f>
        <v>412.5</v>
      </c>
      <c r="N21" s="21">
        <v>11</v>
      </c>
      <c r="O21" s="22">
        <f>IF(OR('Men''s Epée'!$A$3=1,'Men''s Epée'!$Z$3=TRUE),IF(OR(N21&gt;=49,ISNUMBER(N21)=FALSE),0,VLOOKUP(N21,PointTable,O$3,TRUE)),0)</f>
        <v>525</v>
      </c>
      <c r="P21" s="21">
        <v>14</v>
      </c>
      <c r="Q21" s="22">
        <f>IF(OR('Men''s Epée'!$A$3=1,'Men''s Epée'!$AA$3=TRUE),IF(OR(P21&gt;=49,ISNUMBER(P21)=FALSE),0,VLOOKUP(P21,PointTable,Q$3,TRUE)),0)</f>
        <v>504</v>
      </c>
      <c r="R21" s="23"/>
      <c r="S21" s="23"/>
      <c r="T21" s="23"/>
      <c r="U21" s="24"/>
      <c r="W21" s="25">
        <f t="shared" si="2"/>
        <v>0</v>
      </c>
      <c r="X21" s="25">
        <f t="shared" si="3"/>
        <v>510</v>
      </c>
      <c r="Y21" s="25">
        <f t="shared" si="4"/>
        <v>412.5</v>
      </c>
      <c r="Z21" s="25">
        <f t="shared" si="5"/>
        <v>525</v>
      </c>
      <c r="AA21" s="25">
        <f t="shared" si="6"/>
        <v>504</v>
      </c>
      <c r="AB21" s="25">
        <f>IF(OR('Men''s Epée'!$A$3=1,R21&gt;0),ABS(R21),0)</f>
        <v>0</v>
      </c>
      <c r="AC21" s="25">
        <f>IF(OR('Men''s Epée'!$A$3=1,S21&gt;0),ABS(S21),0)</f>
        <v>0</v>
      </c>
      <c r="AD21" s="25">
        <f>IF(OR('Men''s Epée'!$A$3=1,T21&gt;0),ABS(T21),0)</f>
        <v>0</v>
      </c>
      <c r="AE21" s="25">
        <f>IF(OR('Men''s Epée'!$A$3=1,U21&gt;0),ABS(U21),0)</f>
        <v>0</v>
      </c>
      <c r="AG21" s="12">
        <f>IF('Men''s Epée'!$W$3=TRUE,I21,0)</f>
        <v>0</v>
      </c>
      <c r="AH21" s="12">
        <f>IF('Men''s Epée'!$X$3=TRUE,K21,0)</f>
        <v>510</v>
      </c>
      <c r="AI21" s="12">
        <f>IF('Men''s Epée'!$Y$3=TRUE,M21,0)</f>
        <v>412.5</v>
      </c>
      <c r="AJ21" s="12">
        <f>IF('Men''s Epée'!$Z$3=TRUE,O21,0)</f>
        <v>525</v>
      </c>
      <c r="AK21" s="12">
        <f>IF('Men''s Epée'!$AA$3=TRUE,Q21,0)</f>
        <v>504</v>
      </c>
      <c r="AL21" s="26">
        <f t="shared" si="7"/>
        <v>0</v>
      </c>
      <c r="AM21" s="26">
        <f t="shared" si="7"/>
        <v>0</v>
      </c>
      <c r="AN21" s="26">
        <f t="shared" si="7"/>
        <v>0</v>
      </c>
      <c r="AO21" s="26">
        <f t="shared" si="7"/>
        <v>0</v>
      </c>
      <c r="AP21" s="12">
        <f t="shared" si="8"/>
        <v>1539</v>
      </c>
    </row>
    <row r="22" spans="1:42" ht="13.5">
      <c r="A22" s="16" t="str">
        <f t="shared" si="0"/>
        <v>19</v>
      </c>
      <c r="B22" s="16">
        <f t="shared" si="1"/>
      </c>
      <c r="C22" s="17" t="s">
        <v>271</v>
      </c>
      <c r="D22" s="18">
        <v>58</v>
      </c>
      <c r="E22" s="19">
        <f>ROUND(F22+IF('Men''s Epée'!$A$3=1,G22,0)+LARGE($W22:$AE22,1)+LARGE($W22:$AE22,2)+LARGE($W22:$AE22,3),0)</f>
        <v>1484</v>
      </c>
      <c r="F22" s="20">
        <v>427.5</v>
      </c>
      <c r="G22" s="21"/>
      <c r="H22" s="21">
        <v>29</v>
      </c>
      <c r="I22" s="22">
        <f>IF(OR('Men''s Epée'!$A$3=1,'Men''s Epée'!$W$3=TRUE),IF(OR(H22&gt;=49,ISNUMBER(H22)=FALSE),0,VLOOKUP(H22,PointTable,I$3,TRUE)),0)</f>
        <v>295</v>
      </c>
      <c r="J22" s="21">
        <v>22</v>
      </c>
      <c r="K22" s="22">
        <f>IF(OR('Men''s Epée'!$A$3=1,'Men''s Epée'!$X$3=TRUE),IF(OR(J22&gt;=49,ISNUMBER(J22)=FALSE),0,VLOOKUP(J22,PointTable,K$3,TRUE)),0)</f>
        <v>390</v>
      </c>
      <c r="L22" s="21" t="s">
        <v>11</v>
      </c>
      <c r="M22" s="22">
        <f>IF(OR('Men''s Epée'!$A$3=1,'Men''s Epée'!$Y$3=TRUE),IF(OR(L22&gt;=49,ISNUMBER(L22)=FALSE),0,VLOOKUP(L22,PointTable,M$3,TRUE)),0)</f>
        <v>0</v>
      </c>
      <c r="N22" s="21">
        <v>23</v>
      </c>
      <c r="O22" s="22">
        <f>IF(OR('Men''s Epée'!$A$3=1,'Men''s Epée'!$Z$3=TRUE),IF(OR(N22&gt;=49,ISNUMBER(N22)=FALSE),0,VLOOKUP(N22,PointTable,O$3,TRUE)),0)</f>
        <v>320</v>
      </c>
      <c r="P22" s="21">
        <v>19</v>
      </c>
      <c r="Q22" s="22">
        <f>IF(OR('Men''s Epée'!$A$3=1,'Men''s Epée'!$AA$3=TRUE),IF(OR(P22&gt;=49,ISNUMBER(P22)=FALSE),0,VLOOKUP(P22,PointTable,Q$3,TRUE)),0)</f>
        <v>346</v>
      </c>
      <c r="R22" s="23"/>
      <c r="S22" s="23"/>
      <c r="T22" s="23"/>
      <c r="U22" s="24"/>
      <c r="W22" s="25">
        <f t="shared" si="2"/>
        <v>295</v>
      </c>
      <c r="X22" s="25">
        <f t="shared" si="3"/>
        <v>390</v>
      </c>
      <c r="Y22" s="25">
        <f t="shared" si="4"/>
        <v>0</v>
      </c>
      <c r="Z22" s="25">
        <f t="shared" si="5"/>
        <v>320</v>
      </c>
      <c r="AA22" s="25">
        <f t="shared" si="6"/>
        <v>346</v>
      </c>
      <c r="AB22" s="25">
        <f>IF(OR('Men''s Epée'!$A$3=1,R22&gt;0),ABS(R22),0)</f>
        <v>0</v>
      </c>
      <c r="AC22" s="25">
        <f>IF(OR('Men''s Epée'!$A$3=1,S22&gt;0),ABS(S22),0)</f>
        <v>0</v>
      </c>
      <c r="AD22" s="25">
        <f>IF(OR('Men''s Epée'!$A$3=1,T22&gt;0),ABS(T22),0)</f>
        <v>0</v>
      </c>
      <c r="AE22" s="25">
        <f>IF(OR('Men''s Epée'!$A$3=1,U22&gt;0),ABS(U22),0)</f>
        <v>0</v>
      </c>
      <c r="AG22" s="12">
        <f>IF('Men''s Epée'!$W$3=TRUE,I22,0)</f>
        <v>295</v>
      </c>
      <c r="AH22" s="12">
        <f>IF('Men''s Epée'!$X$3=TRUE,K22,0)</f>
        <v>390</v>
      </c>
      <c r="AI22" s="12">
        <f>IF('Men''s Epée'!$Y$3=TRUE,M22,0)</f>
        <v>0</v>
      </c>
      <c r="AJ22" s="12">
        <f>IF('Men''s Epée'!$Z$3=TRUE,O22,0)</f>
        <v>320</v>
      </c>
      <c r="AK22" s="12">
        <f>IF('Men''s Epée'!$AA$3=TRUE,Q22,0)</f>
        <v>346</v>
      </c>
      <c r="AL22" s="26">
        <f t="shared" si="7"/>
        <v>0</v>
      </c>
      <c r="AM22" s="26">
        <f t="shared" si="7"/>
        <v>0</v>
      </c>
      <c r="AN22" s="26">
        <f t="shared" si="7"/>
        <v>0</v>
      </c>
      <c r="AO22" s="26">
        <f t="shared" si="7"/>
        <v>0</v>
      </c>
      <c r="AP22" s="12">
        <f t="shared" si="8"/>
        <v>1483.5</v>
      </c>
    </row>
    <row r="23" spans="1:42" ht="13.5">
      <c r="A23" s="16" t="str">
        <f t="shared" si="0"/>
        <v>20</v>
      </c>
      <c r="B23" s="16" t="str">
        <f t="shared" si="1"/>
        <v># ^</v>
      </c>
      <c r="C23" s="17" t="s">
        <v>288</v>
      </c>
      <c r="D23" s="18">
        <v>80</v>
      </c>
      <c r="E23" s="19">
        <f>ROUND(F23+IF('Men''s Epée'!$A$3=1,G23,0)+LARGE($W23:$AE23,1)+LARGE($W23:$AE23,2)+LARGE($W23:$AE23,3),0)</f>
        <v>1460</v>
      </c>
      <c r="F23" s="20">
        <v>420</v>
      </c>
      <c r="G23" s="21"/>
      <c r="H23" s="21">
        <v>33</v>
      </c>
      <c r="I23" s="22">
        <f>IF(OR('Men''s Epée'!$A$3=1,'Men''s Epée'!$W$3=TRUE),IF(OR(H23&gt;=49,ISNUMBER(H23)=FALSE),0,VLOOKUP(H23,PointTable,I$3,TRUE)),0)</f>
        <v>275</v>
      </c>
      <c r="J23" s="21">
        <v>35</v>
      </c>
      <c r="K23" s="22">
        <f>IF(OR('Men''s Epée'!$A$3=1,'Men''s Epée'!$X$3=TRUE),IF(OR(J23&gt;=49,ISNUMBER(J23)=FALSE),0,VLOOKUP(J23,PointTable,K$3,TRUE)),0)</f>
        <v>265</v>
      </c>
      <c r="L23" s="21" t="s">
        <v>11</v>
      </c>
      <c r="M23" s="22">
        <f>IF(OR('Men''s Epée'!$A$3=1,'Men''s Epée'!$Y$3=TRUE),IF(OR(L23&gt;=49,ISNUMBER(L23)=FALSE),0,VLOOKUP(L23,PointTable,M$3,TRUE)),0)</f>
        <v>0</v>
      </c>
      <c r="N23" s="21" t="s">
        <v>11</v>
      </c>
      <c r="O23" s="22">
        <f>IF(OR('Men''s Epée'!$A$3=1,'Men''s Epée'!$Z$3=TRUE),IF(OR(N23&gt;=49,ISNUMBER(N23)=FALSE),0,VLOOKUP(N23,PointTable,O$3,TRUE)),0)</f>
        <v>0</v>
      </c>
      <c r="P23" s="21">
        <v>16</v>
      </c>
      <c r="Q23" s="22">
        <f>IF(OR('Men''s Epée'!$A$3=1,'Men''s Epée'!$AA$3=TRUE),IF(OR(P23&gt;=49,ISNUMBER(P23)=FALSE),0,VLOOKUP(P23,PointTable,Q$3,TRUE)),0)</f>
        <v>500</v>
      </c>
      <c r="R23" s="23"/>
      <c r="S23" s="23"/>
      <c r="T23" s="23"/>
      <c r="U23" s="24"/>
      <c r="W23" s="25">
        <f t="shared" si="2"/>
        <v>275</v>
      </c>
      <c r="X23" s="25">
        <f t="shared" si="3"/>
        <v>265</v>
      </c>
      <c r="Y23" s="25">
        <f t="shared" si="4"/>
        <v>0</v>
      </c>
      <c r="Z23" s="25">
        <f t="shared" si="5"/>
        <v>0</v>
      </c>
      <c r="AA23" s="25">
        <f t="shared" si="6"/>
        <v>500</v>
      </c>
      <c r="AB23" s="25">
        <f>IF(OR('Men''s Epée'!$A$3=1,R23&gt;0),ABS(R23),0)</f>
        <v>0</v>
      </c>
      <c r="AC23" s="25">
        <f>IF(OR('Men''s Epée'!$A$3=1,S23&gt;0),ABS(S23),0)</f>
        <v>0</v>
      </c>
      <c r="AD23" s="25">
        <f>IF(OR('Men''s Epée'!$A$3=1,T23&gt;0),ABS(T23),0)</f>
        <v>0</v>
      </c>
      <c r="AE23" s="25">
        <f>IF(OR('Men''s Epée'!$A$3=1,U23&gt;0),ABS(U23),0)</f>
        <v>0</v>
      </c>
      <c r="AG23" s="12">
        <f>IF('Men''s Epée'!$W$3=TRUE,I23,0)</f>
        <v>275</v>
      </c>
      <c r="AH23" s="12">
        <f>IF('Men''s Epée'!$X$3=TRUE,K23,0)</f>
        <v>265</v>
      </c>
      <c r="AI23" s="12">
        <f>IF('Men''s Epée'!$Y$3=TRUE,M23,0)</f>
        <v>0</v>
      </c>
      <c r="AJ23" s="12">
        <f>IF('Men''s Epée'!$Z$3=TRUE,O23,0)</f>
        <v>0</v>
      </c>
      <c r="AK23" s="12">
        <f>IF('Men''s Epée'!$AA$3=TRUE,Q23,0)</f>
        <v>500</v>
      </c>
      <c r="AL23" s="26">
        <f t="shared" si="7"/>
        <v>0</v>
      </c>
      <c r="AM23" s="26">
        <f t="shared" si="7"/>
        <v>0</v>
      </c>
      <c r="AN23" s="26">
        <f t="shared" si="7"/>
        <v>0</v>
      </c>
      <c r="AO23" s="26">
        <f t="shared" si="7"/>
        <v>0</v>
      </c>
      <c r="AP23" s="12">
        <f t="shared" si="8"/>
        <v>1460</v>
      </c>
    </row>
    <row r="24" spans="1:42" ht="13.5">
      <c r="A24" s="16" t="str">
        <f t="shared" si="0"/>
        <v>21</v>
      </c>
      <c r="B24" s="16" t="str">
        <f t="shared" si="1"/>
        <v>^</v>
      </c>
      <c r="C24" s="17" t="s">
        <v>270</v>
      </c>
      <c r="D24" s="18">
        <v>75</v>
      </c>
      <c r="E24" s="19">
        <f>ROUND(F24+IF('Men''s Epée'!$A$3=1,G24,0)+LARGE($W24:$AE24,1)+LARGE($W24:$AE24,2)+LARGE($W24:$AE24,3),0)</f>
        <v>1428</v>
      </c>
      <c r="F24" s="20">
        <v>412.5</v>
      </c>
      <c r="G24" s="21"/>
      <c r="H24" s="21">
        <v>36</v>
      </c>
      <c r="I24" s="22">
        <f>IF(OR('Men''s Epée'!$A$3=1,'Men''s Epée'!$W$3=TRUE),IF(OR(H24&gt;=49,ISNUMBER(H24)=FALSE),0,VLOOKUP(H24,PointTable,I$3,TRUE)),0)</f>
        <v>260</v>
      </c>
      <c r="J24" s="21">
        <v>28</v>
      </c>
      <c r="K24" s="22">
        <f>IF(OR('Men''s Epée'!$A$3=1,'Men''s Epée'!$X$3=TRUE),IF(OR(J24&gt;=49,ISNUMBER(J24)=FALSE),0,VLOOKUP(J24,PointTable,K$3,TRUE)),0)</f>
        <v>300</v>
      </c>
      <c r="L24" s="21">
        <v>20</v>
      </c>
      <c r="M24" s="22">
        <f>IF(OR('Men''s Epée'!$A$3=1,'Men''s Epée'!$Y$3=TRUE),IF(OR(L24&gt;=49,ISNUMBER(L24)=FALSE),0,VLOOKUP(L24,PointTable,M$3,TRUE)),0)</f>
        <v>400</v>
      </c>
      <c r="N24" s="21">
        <v>24</v>
      </c>
      <c r="O24" s="22">
        <f>IF(OR('Men''s Epée'!$A$3=1,'Men''s Epée'!$Z$3=TRUE),IF(OR(N24&gt;=49,ISNUMBER(N24)=FALSE),0,VLOOKUP(N24,PointTable,O$3,TRUE)),0)</f>
        <v>315</v>
      </c>
      <c r="P24" s="21">
        <v>27</v>
      </c>
      <c r="Q24" s="22">
        <f>IF(OR('Men''s Epée'!$A$3=1,'Men''s Epée'!$AA$3=TRUE),IF(OR(P24&gt;=49,ISNUMBER(P24)=FALSE),0,VLOOKUP(P24,PointTable,Q$3,TRUE)),0)</f>
        <v>285</v>
      </c>
      <c r="R24" s="23"/>
      <c r="S24" s="23"/>
      <c r="T24" s="23"/>
      <c r="U24" s="24"/>
      <c r="W24" s="25">
        <f t="shared" si="2"/>
        <v>260</v>
      </c>
      <c r="X24" s="25">
        <f t="shared" si="3"/>
        <v>300</v>
      </c>
      <c r="Y24" s="25">
        <f t="shared" si="4"/>
        <v>400</v>
      </c>
      <c r="Z24" s="25">
        <f t="shared" si="5"/>
        <v>315</v>
      </c>
      <c r="AA24" s="25">
        <f t="shared" si="6"/>
        <v>285</v>
      </c>
      <c r="AB24" s="25">
        <f>IF(OR('Men''s Epée'!$A$3=1,R24&gt;0),ABS(R24),0)</f>
        <v>0</v>
      </c>
      <c r="AC24" s="25">
        <f>IF(OR('Men''s Epée'!$A$3=1,S24&gt;0),ABS(S24),0)</f>
        <v>0</v>
      </c>
      <c r="AD24" s="25">
        <f>IF(OR('Men''s Epée'!$A$3=1,T24&gt;0),ABS(T24),0)</f>
        <v>0</v>
      </c>
      <c r="AE24" s="25">
        <f>IF(OR('Men''s Epée'!$A$3=1,U24&gt;0),ABS(U24),0)</f>
        <v>0</v>
      </c>
      <c r="AG24" s="12">
        <f>IF('Men''s Epée'!$W$3=TRUE,I24,0)</f>
        <v>260</v>
      </c>
      <c r="AH24" s="12">
        <f>IF('Men''s Epée'!$X$3=TRUE,K24,0)</f>
        <v>300</v>
      </c>
      <c r="AI24" s="12">
        <f>IF('Men''s Epée'!$Y$3=TRUE,M24,0)</f>
        <v>400</v>
      </c>
      <c r="AJ24" s="12">
        <f>IF('Men''s Epée'!$Z$3=TRUE,O24,0)</f>
        <v>315</v>
      </c>
      <c r="AK24" s="12">
        <f>IF('Men''s Epée'!$AA$3=TRUE,Q24,0)</f>
        <v>285</v>
      </c>
      <c r="AL24" s="26">
        <f t="shared" si="7"/>
        <v>0</v>
      </c>
      <c r="AM24" s="26">
        <f t="shared" si="7"/>
        <v>0</v>
      </c>
      <c r="AN24" s="26">
        <f t="shared" si="7"/>
        <v>0</v>
      </c>
      <c r="AO24" s="26">
        <f t="shared" si="7"/>
        <v>0</v>
      </c>
      <c r="AP24" s="12">
        <f t="shared" si="8"/>
        <v>1427.5</v>
      </c>
    </row>
    <row r="25" spans="1:42" ht="13.5">
      <c r="A25" s="16" t="str">
        <f t="shared" si="0"/>
        <v>22</v>
      </c>
      <c r="B25" s="16" t="str">
        <f t="shared" si="1"/>
        <v>^</v>
      </c>
      <c r="C25" s="17" t="s">
        <v>234</v>
      </c>
      <c r="D25" s="18">
        <v>78</v>
      </c>
      <c r="E25" s="19">
        <f>ROUND(F25+IF('Men''s Epée'!$A$3=1,G25,0)+LARGE($W25:$AE25,1)+LARGE($W25:$AE25,2)+LARGE($W25:$AE25,3),0)</f>
        <v>1320</v>
      </c>
      <c r="F25" s="20"/>
      <c r="G25" s="21"/>
      <c r="H25" s="21" t="s">
        <v>11</v>
      </c>
      <c r="I25" s="22">
        <f>IF(OR('Men''s Epée'!$A$3=1,'Men''s Epée'!$W$3=TRUE),IF(OR(H25&gt;=49,ISNUMBER(H25)=FALSE),0,VLOOKUP(H25,PointTable,I$3,TRUE)),0)</f>
        <v>0</v>
      </c>
      <c r="J25" s="21">
        <v>3</v>
      </c>
      <c r="K25" s="22">
        <f>IF(OR('Men''s Epée'!$A$3=1,'Men''s Epée'!$X$3=TRUE),IF(OR(J25&gt;=49,ISNUMBER(J25)=FALSE),0,VLOOKUP(J25,PointTable,K$3,TRUE)),0)</f>
        <v>840</v>
      </c>
      <c r="L25" s="21">
        <v>16</v>
      </c>
      <c r="M25" s="22">
        <f>IF(OR('Men''s Epée'!$A$3=1,'Men''s Epée'!$Y$3=TRUE),IF(OR(L25&gt;=49,ISNUMBER(L25)=FALSE),0,VLOOKUP(L25,PointTable,M$3,TRUE)),0)</f>
        <v>480</v>
      </c>
      <c r="N25" s="21" t="s">
        <v>11</v>
      </c>
      <c r="O25" s="22">
        <f>IF(OR('Men''s Epée'!$A$3=1,'Men''s Epée'!$Z$3=TRUE),IF(OR(N25&gt;=49,ISNUMBER(N25)=FALSE),0,VLOOKUP(N25,PointTable,O$3,TRUE)),0)</f>
        <v>0</v>
      </c>
      <c r="P25" s="21" t="s">
        <v>11</v>
      </c>
      <c r="Q25" s="22">
        <f>IF(OR('Men''s Epée'!$A$3=1,'Men''s Epée'!$AA$3=TRUE),IF(OR(P25&gt;=49,ISNUMBER(P25)=FALSE),0,VLOOKUP(P25,PointTable,Q$3,TRUE)),0)</f>
        <v>0</v>
      </c>
      <c r="R25" s="23"/>
      <c r="S25" s="23"/>
      <c r="T25" s="23"/>
      <c r="U25" s="24"/>
      <c r="W25" s="25">
        <f t="shared" si="2"/>
        <v>0</v>
      </c>
      <c r="X25" s="25">
        <f t="shared" si="3"/>
        <v>840</v>
      </c>
      <c r="Y25" s="25">
        <f t="shared" si="4"/>
        <v>480</v>
      </c>
      <c r="Z25" s="25">
        <f t="shared" si="5"/>
        <v>0</v>
      </c>
      <c r="AA25" s="25">
        <f t="shared" si="6"/>
        <v>0</v>
      </c>
      <c r="AB25" s="25">
        <f>IF(OR('Men''s Epée'!$A$3=1,R25&gt;0),ABS(R25),0)</f>
        <v>0</v>
      </c>
      <c r="AC25" s="25">
        <f>IF(OR('Men''s Epée'!$A$3=1,S25&gt;0),ABS(S25),0)</f>
        <v>0</v>
      </c>
      <c r="AD25" s="25">
        <f>IF(OR('Men''s Epée'!$A$3=1,T25&gt;0),ABS(T25),0)</f>
        <v>0</v>
      </c>
      <c r="AE25" s="25">
        <f>IF(OR('Men''s Epée'!$A$3=1,U25&gt;0),ABS(U25),0)</f>
        <v>0</v>
      </c>
      <c r="AG25" s="12">
        <f>IF('Men''s Epée'!$W$3=TRUE,I25,0)</f>
        <v>0</v>
      </c>
      <c r="AH25" s="12">
        <f>IF('Men''s Epée'!$X$3=TRUE,K25,0)</f>
        <v>840</v>
      </c>
      <c r="AI25" s="12">
        <f>IF('Men''s Epée'!$Y$3=TRUE,M25,0)</f>
        <v>480</v>
      </c>
      <c r="AJ25" s="12">
        <f>IF('Men''s Epée'!$Z$3=TRUE,O25,0)</f>
        <v>0</v>
      </c>
      <c r="AK25" s="12">
        <f>IF('Men''s Epée'!$AA$3=TRUE,Q25,0)</f>
        <v>0</v>
      </c>
      <c r="AL25" s="26">
        <f t="shared" si="7"/>
        <v>0</v>
      </c>
      <c r="AM25" s="26">
        <f t="shared" si="7"/>
        <v>0</v>
      </c>
      <c r="AN25" s="26">
        <f t="shared" si="7"/>
        <v>0</v>
      </c>
      <c r="AO25" s="26">
        <f t="shared" si="7"/>
        <v>0</v>
      </c>
      <c r="AP25" s="12">
        <f t="shared" si="8"/>
        <v>1320</v>
      </c>
    </row>
    <row r="26" spans="1:42" ht="13.5">
      <c r="A26" s="16" t="str">
        <f t="shared" si="0"/>
        <v>23</v>
      </c>
      <c r="B26" s="16" t="str">
        <f t="shared" si="1"/>
        <v># ^</v>
      </c>
      <c r="C26" s="17" t="s">
        <v>259</v>
      </c>
      <c r="D26" s="18">
        <v>80</v>
      </c>
      <c r="E26" s="19">
        <f>ROUND(F26+IF('Men''s Epée'!$A$3=1,G26,0)+LARGE($W26:$AE26,1)+LARGE($W26:$AE26,2)+LARGE($W26:$AE26,3),0)</f>
        <v>1293</v>
      </c>
      <c r="F26" s="20"/>
      <c r="G26" s="21"/>
      <c r="H26" s="21">
        <v>9</v>
      </c>
      <c r="I26" s="22">
        <f>IF(OR('Men''s Epée'!$A$3=1,'Men''s Epée'!$W$3=TRUE),IF(OR(H26&gt;=49,ISNUMBER(H26)=FALSE),0,VLOOKUP(H26,PointTable,I$3,TRUE)),0)</f>
        <v>620</v>
      </c>
      <c r="J26" s="21" t="s">
        <v>11</v>
      </c>
      <c r="K26" s="22">
        <f>IF(OR('Men''s Epée'!$A$3=1,'Men''s Epée'!$X$3=TRUE),IF(OR(J26&gt;=49,ISNUMBER(J26)=FALSE),0,VLOOKUP(J26,PointTable,K$3,TRUE)),0)</f>
        <v>0</v>
      </c>
      <c r="L26" s="21" t="s">
        <v>11</v>
      </c>
      <c r="M26" s="22">
        <f>IF(OR('Men''s Epée'!$A$3=1,'Men''s Epée'!$Y$3=TRUE),IF(OR(L26&gt;=49,ISNUMBER(L26)=FALSE),0,VLOOKUP(L26,PointTable,M$3,TRUE)),0)</f>
        <v>0</v>
      </c>
      <c r="N26" s="21">
        <v>20</v>
      </c>
      <c r="O26" s="22">
        <f>IF(OR('Men''s Epée'!$A$3=1,'Men''s Epée'!$Z$3=TRUE),IF(OR(N26&gt;=49,ISNUMBER(N26)=FALSE),0,VLOOKUP(N26,PointTable,O$3,TRUE)),0)</f>
        <v>335</v>
      </c>
      <c r="P26" s="21">
        <v>23</v>
      </c>
      <c r="Q26" s="22">
        <f>IF(OR('Men''s Epée'!$A$3=1,'Men''s Epée'!$AA$3=TRUE),IF(OR(P26&gt;=49,ISNUMBER(P26)=FALSE),0,VLOOKUP(P26,PointTable,Q$3,TRUE)),0)</f>
        <v>338</v>
      </c>
      <c r="R26" s="23"/>
      <c r="S26" s="23"/>
      <c r="T26" s="23"/>
      <c r="U26" s="24"/>
      <c r="W26" s="25">
        <f t="shared" si="2"/>
        <v>620</v>
      </c>
      <c r="X26" s="25">
        <f t="shared" si="3"/>
        <v>0</v>
      </c>
      <c r="Y26" s="25">
        <f t="shared" si="4"/>
        <v>0</v>
      </c>
      <c r="Z26" s="25">
        <f t="shared" si="5"/>
        <v>335</v>
      </c>
      <c r="AA26" s="25">
        <f t="shared" si="6"/>
        <v>338</v>
      </c>
      <c r="AB26" s="25">
        <f>IF(OR('Men''s Epée'!$A$3=1,R26&gt;0),ABS(R26),0)</f>
        <v>0</v>
      </c>
      <c r="AC26" s="25">
        <f>IF(OR('Men''s Epée'!$A$3=1,S26&gt;0),ABS(S26),0)</f>
        <v>0</v>
      </c>
      <c r="AD26" s="25">
        <f>IF(OR('Men''s Epée'!$A$3=1,T26&gt;0),ABS(T26),0)</f>
        <v>0</v>
      </c>
      <c r="AE26" s="25">
        <f>IF(OR('Men''s Epée'!$A$3=1,U26&gt;0),ABS(U26),0)</f>
        <v>0</v>
      </c>
      <c r="AG26" s="12">
        <f>IF('Men''s Epée'!$W$3=TRUE,I26,0)</f>
        <v>620</v>
      </c>
      <c r="AH26" s="12">
        <f>IF('Men''s Epée'!$X$3=TRUE,K26,0)</f>
        <v>0</v>
      </c>
      <c r="AI26" s="12">
        <f>IF('Men''s Epée'!$Y$3=TRUE,M26,0)</f>
        <v>0</v>
      </c>
      <c r="AJ26" s="12">
        <f>IF('Men''s Epée'!$Z$3=TRUE,O26,0)</f>
        <v>335</v>
      </c>
      <c r="AK26" s="12">
        <f>IF('Men''s Epée'!$AA$3=TRUE,Q26,0)</f>
        <v>338</v>
      </c>
      <c r="AL26" s="26">
        <f t="shared" si="7"/>
        <v>0</v>
      </c>
      <c r="AM26" s="26">
        <f t="shared" si="7"/>
        <v>0</v>
      </c>
      <c r="AN26" s="26">
        <f t="shared" si="7"/>
        <v>0</v>
      </c>
      <c r="AO26" s="26">
        <f t="shared" si="7"/>
        <v>0</v>
      </c>
      <c r="AP26" s="12">
        <f t="shared" si="8"/>
        <v>1293</v>
      </c>
    </row>
    <row r="27" spans="1:42" ht="13.5">
      <c r="A27" s="16" t="str">
        <f t="shared" si="0"/>
        <v>24</v>
      </c>
      <c r="B27" s="16">
        <f t="shared" si="1"/>
      </c>
      <c r="C27" s="17" t="s">
        <v>269</v>
      </c>
      <c r="D27" s="18">
        <v>49</v>
      </c>
      <c r="E27" s="19">
        <f>ROUND(F27+IF('Men''s Epée'!$A$3=1,G27,0)+LARGE($W27:$AE27,1)+LARGE($W27:$AE27,2)+LARGE($W27:$AE27,3),0)</f>
        <v>1272</v>
      </c>
      <c r="F27" s="20"/>
      <c r="G27" s="21"/>
      <c r="H27" s="21">
        <v>23</v>
      </c>
      <c r="I27" s="22">
        <f>IF(OR('Men''s Epée'!$A$3=1,'Men''s Epée'!$W$3=TRUE),IF(OR(H27&gt;=49,ISNUMBER(H27)=FALSE),0,VLOOKUP(H27,PointTable,I$3,TRUE)),0)</f>
        <v>385</v>
      </c>
      <c r="J27" s="21">
        <v>23</v>
      </c>
      <c r="K27" s="22">
        <f>IF(OR('Men''s Epée'!$A$3=1,'Men''s Epée'!$X$3=TRUE),IF(OR(J27&gt;=49,ISNUMBER(J27)=FALSE),0,VLOOKUP(J27,PointTable,K$3,TRUE)),0)</f>
        <v>385</v>
      </c>
      <c r="L27" s="21" t="s">
        <v>11</v>
      </c>
      <c r="M27" s="22">
        <f>IF(OR('Men''s Epée'!$A$3=1,'Men''s Epée'!$Y$3=TRUE),IF(OR(L27&gt;=49,ISNUMBER(L27)=FALSE),0,VLOOKUP(L27,PointTable,M$3,TRUE)),0)</f>
        <v>0</v>
      </c>
      <c r="N27" s="21" t="s">
        <v>11</v>
      </c>
      <c r="O27" s="22">
        <f>IF(OR('Men''s Epée'!$A$3=1,'Men''s Epée'!$Z$3=TRUE),IF(OR(N27&gt;=49,ISNUMBER(N27)=FALSE),0,VLOOKUP(N27,PointTable,O$3,TRUE)),0)</f>
        <v>0</v>
      </c>
      <c r="P27" s="21">
        <v>15</v>
      </c>
      <c r="Q27" s="22">
        <f>IF(OR('Men''s Epée'!$A$3=1,'Men''s Epée'!$AA$3=TRUE),IF(OR(P27&gt;=49,ISNUMBER(P27)=FALSE),0,VLOOKUP(P27,PointTable,Q$3,TRUE)),0)</f>
        <v>502</v>
      </c>
      <c r="R27" s="23"/>
      <c r="S27" s="23"/>
      <c r="T27" s="23"/>
      <c r="U27" s="24"/>
      <c r="W27" s="25">
        <f t="shared" si="2"/>
        <v>385</v>
      </c>
      <c r="X27" s="25">
        <f t="shared" si="3"/>
        <v>385</v>
      </c>
      <c r="Y27" s="25">
        <f t="shared" si="4"/>
        <v>0</v>
      </c>
      <c r="Z27" s="25">
        <f t="shared" si="5"/>
        <v>0</v>
      </c>
      <c r="AA27" s="25">
        <f t="shared" si="6"/>
        <v>502</v>
      </c>
      <c r="AB27" s="25">
        <f>IF(OR('Men''s Epée'!$A$3=1,R27&gt;0),ABS(R27),0)</f>
        <v>0</v>
      </c>
      <c r="AC27" s="25">
        <f>IF(OR('Men''s Epée'!$A$3=1,S27&gt;0),ABS(S27),0)</f>
        <v>0</v>
      </c>
      <c r="AD27" s="25">
        <f>IF(OR('Men''s Epée'!$A$3=1,T27&gt;0),ABS(T27),0)</f>
        <v>0</v>
      </c>
      <c r="AE27" s="25">
        <f>IF(OR('Men''s Epée'!$A$3=1,U27&gt;0),ABS(U27),0)</f>
        <v>0</v>
      </c>
      <c r="AG27" s="12">
        <f>IF('Men''s Epée'!$W$3=TRUE,I27,0)</f>
        <v>385</v>
      </c>
      <c r="AH27" s="12">
        <f>IF('Men''s Epée'!$X$3=TRUE,K27,0)</f>
        <v>385</v>
      </c>
      <c r="AI27" s="12">
        <f>IF('Men''s Epée'!$Y$3=TRUE,M27,0)</f>
        <v>0</v>
      </c>
      <c r="AJ27" s="12">
        <f>IF('Men''s Epée'!$Z$3=TRUE,O27,0)</f>
        <v>0</v>
      </c>
      <c r="AK27" s="12">
        <f>IF('Men''s Epée'!$AA$3=TRUE,Q27,0)</f>
        <v>502</v>
      </c>
      <c r="AL27" s="26">
        <f t="shared" si="7"/>
        <v>0</v>
      </c>
      <c r="AM27" s="26">
        <f t="shared" si="7"/>
        <v>0</v>
      </c>
      <c r="AN27" s="26">
        <f t="shared" si="7"/>
        <v>0</v>
      </c>
      <c r="AO27" s="26">
        <f t="shared" si="7"/>
        <v>0</v>
      </c>
      <c r="AP27" s="12">
        <f t="shared" si="8"/>
        <v>1272</v>
      </c>
    </row>
    <row r="28" spans="1:42" ht="13.5">
      <c r="A28" s="16" t="str">
        <f t="shared" si="0"/>
        <v>25</v>
      </c>
      <c r="B28" s="16">
        <f t="shared" si="1"/>
      </c>
      <c r="C28" s="17" t="s">
        <v>276</v>
      </c>
      <c r="D28" s="18">
        <v>70</v>
      </c>
      <c r="E28" s="19">
        <f>ROUND(F28+IF('Men''s Epée'!$A$3=1,G28,0)+LARGE($W28:$AE28,1)+LARGE($W28:$AE28,2)+LARGE($W28:$AE28,3),0)</f>
        <v>1227</v>
      </c>
      <c r="F28" s="20"/>
      <c r="G28" s="21"/>
      <c r="H28" s="21">
        <v>22</v>
      </c>
      <c r="I28" s="22">
        <f>IF(OR('Men''s Epée'!$A$3=1,'Men''s Epée'!$W$3=TRUE),IF(OR(H28&gt;=49,ISNUMBER(H28)=FALSE),0,VLOOKUP(H28,PointTable,I$3,TRUE)),0)</f>
        <v>390</v>
      </c>
      <c r="J28" s="21" t="s">
        <v>11</v>
      </c>
      <c r="K28" s="22">
        <f>IF(OR('Men''s Epée'!$A$3=1,'Men''s Epée'!$X$3=TRUE),IF(OR(J28&gt;=49,ISNUMBER(J28)=FALSE),0,VLOOKUP(J28,PointTable,K$3,TRUE)),0)</f>
        <v>0</v>
      </c>
      <c r="L28" s="21">
        <v>15</v>
      </c>
      <c r="M28" s="22">
        <f>IF(OR('Men''s Epée'!$A$3=1,'Men''s Epée'!$Y$3=TRUE),IF(OR(L28&gt;=49,ISNUMBER(L28)=FALSE),0,VLOOKUP(L28,PointTable,M$3,TRUE)),0)</f>
        <v>495</v>
      </c>
      <c r="N28" s="21" t="s">
        <v>11</v>
      </c>
      <c r="O28" s="22">
        <f>IF(OR('Men''s Epée'!$A$3=1,'Men''s Epée'!$Z$3=TRUE),IF(OR(N28&gt;=49,ISNUMBER(N28)=FALSE),0,VLOOKUP(N28,PointTable,O$3,TRUE)),0)</f>
        <v>0</v>
      </c>
      <c r="P28" s="21">
        <v>21</v>
      </c>
      <c r="Q28" s="22">
        <f>IF(OR('Men''s Epée'!$A$3=1,'Men''s Epée'!$AA$3=TRUE),IF(OR(P28&gt;=49,ISNUMBER(P28)=FALSE),0,VLOOKUP(P28,PointTable,Q$3,TRUE)),0)</f>
        <v>342</v>
      </c>
      <c r="R28" s="23"/>
      <c r="S28" s="23"/>
      <c r="T28" s="23"/>
      <c r="U28" s="24"/>
      <c r="W28" s="25">
        <f t="shared" si="2"/>
        <v>390</v>
      </c>
      <c r="X28" s="25">
        <f t="shared" si="3"/>
        <v>0</v>
      </c>
      <c r="Y28" s="25">
        <f t="shared" si="4"/>
        <v>495</v>
      </c>
      <c r="Z28" s="25">
        <f t="shared" si="5"/>
        <v>0</v>
      </c>
      <c r="AA28" s="25">
        <f t="shared" si="6"/>
        <v>342</v>
      </c>
      <c r="AB28" s="25">
        <f>IF(OR('Men''s Epée'!$A$3=1,R28&gt;0),ABS(R28),0)</f>
        <v>0</v>
      </c>
      <c r="AC28" s="25">
        <f>IF(OR('Men''s Epée'!$A$3=1,S28&gt;0),ABS(S28),0)</f>
        <v>0</v>
      </c>
      <c r="AD28" s="25">
        <f>IF(OR('Men''s Epée'!$A$3=1,T28&gt;0),ABS(T28),0)</f>
        <v>0</v>
      </c>
      <c r="AE28" s="25">
        <f>IF(OR('Men''s Epée'!$A$3=1,U28&gt;0),ABS(U28),0)</f>
        <v>0</v>
      </c>
      <c r="AG28" s="12">
        <f>IF('Men''s Epée'!$W$3=TRUE,I28,0)</f>
        <v>390</v>
      </c>
      <c r="AH28" s="12">
        <f>IF('Men''s Epée'!$X$3=TRUE,K28,0)</f>
        <v>0</v>
      </c>
      <c r="AI28" s="12">
        <f>IF('Men''s Epée'!$Y$3=TRUE,M28,0)</f>
        <v>495</v>
      </c>
      <c r="AJ28" s="12">
        <f>IF('Men''s Epée'!$Z$3=TRUE,O28,0)</f>
        <v>0</v>
      </c>
      <c r="AK28" s="12">
        <f>IF('Men''s Epée'!$AA$3=TRUE,Q28,0)</f>
        <v>342</v>
      </c>
      <c r="AL28" s="26">
        <f t="shared" si="7"/>
        <v>0</v>
      </c>
      <c r="AM28" s="26">
        <f t="shared" si="7"/>
        <v>0</v>
      </c>
      <c r="AN28" s="26">
        <f t="shared" si="7"/>
        <v>0</v>
      </c>
      <c r="AO28" s="26">
        <f t="shared" si="7"/>
        <v>0</v>
      </c>
      <c r="AP28" s="12">
        <f t="shared" si="8"/>
        <v>1227</v>
      </c>
    </row>
    <row r="29" spans="1:42" ht="13.5">
      <c r="A29" s="16" t="str">
        <f t="shared" si="0"/>
        <v>26</v>
      </c>
      <c r="B29" s="16">
        <f t="shared" si="1"/>
      </c>
      <c r="C29" s="17" t="s">
        <v>283</v>
      </c>
      <c r="D29" s="18">
        <v>54</v>
      </c>
      <c r="E29" s="19">
        <f>ROUND(F29+IF('Men''s Epée'!$A$3=1,G29,0)+LARGE($W29:$AE29,1)+LARGE($W29:$AE29,2)+LARGE($W29:$AE29,3),0)</f>
        <v>1172</v>
      </c>
      <c r="F29" s="20"/>
      <c r="G29" s="21"/>
      <c r="H29" s="21">
        <v>37</v>
      </c>
      <c r="I29" s="22">
        <f>IF(OR('Men''s Epée'!$A$3=1,'Men''s Epée'!$W$3=TRUE),IF(OR(H29&gt;=49,ISNUMBER(H29)=FALSE),0,VLOOKUP(H29,PointTable,I$3,TRUE)),0)</f>
        <v>255</v>
      </c>
      <c r="J29" s="21" t="s">
        <v>11</v>
      </c>
      <c r="K29" s="22">
        <f>IF(OR('Men''s Epée'!$A$3=1,'Men''s Epée'!$X$3=TRUE),IF(OR(J29&gt;=49,ISNUMBER(J29)=FALSE),0,VLOOKUP(J29,PointTable,K$3,TRUE)),0)</f>
        <v>0</v>
      </c>
      <c r="L29" s="21">
        <v>23</v>
      </c>
      <c r="M29" s="22">
        <f>IF(OR('Men''s Epée'!$A$3=1,'Men''s Epée'!$Y$3=TRUE),IF(OR(L29&gt;=49,ISNUMBER(L29)=FALSE),0,VLOOKUP(L29,PointTable,M$3,TRUE)),0)</f>
        <v>385</v>
      </c>
      <c r="N29" s="21">
        <v>14</v>
      </c>
      <c r="O29" s="22">
        <f>IF(OR('Men''s Epée'!$A$3=1,'Men''s Epée'!$Z$3=TRUE),IF(OR(N29&gt;=49,ISNUMBER(N29)=FALSE),0,VLOOKUP(N29,PointTable,O$3,TRUE)),0)</f>
        <v>510</v>
      </c>
      <c r="P29" s="21">
        <v>31</v>
      </c>
      <c r="Q29" s="22">
        <f>IF(OR('Men''s Epée'!$A$3=1,'Men''s Epée'!$AA$3=TRUE),IF(OR(P29&gt;=49,ISNUMBER(P29)=FALSE),0,VLOOKUP(P29,PointTable,Q$3,TRUE)),0)</f>
        <v>277</v>
      </c>
      <c r="R29" s="23"/>
      <c r="S29" s="23"/>
      <c r="T29" s="23"/>
      <c r="U29" s="24"/>
      <c r="W29" s="25">
        <f t="shared" si="2"/>
        <v>255</v>
      </c>
      <c r="X29" s="25">
        <f t="shared" si="3"/>
        <v>0</v>
      </c>
      <c r="Y29" s="25">
        <f t="shared" si="4"/>
        <v>385</v>
      </c>
      <c r="Z29" s="25">
        <f t="shared" si="5"/>
        <v>510</v>
      </c>
      <c r="AA29" s="25">
        <f t="shared" si="6"/>
        <v>277</v>
      </c>
      <c r="AB29" s="25">
        <f>IF(OR('Men''s Epée'!$A$3=1,R29&gt;0),ABS(R29),0)</f>
        <v>0</v>
      </c>
      <c r="AC29" s="25">
        <f>IF(OR('Men''s Epée'!$A$3=1,S29&gt;0),ABS(S29),0)</f>
        <v>0</v>
      </c>
      <c r="AD29" s="25">
        <f>IF(OR('Men''s Epée'!$A$3=1,T29&gt;0),ABS(T29),0)</f>
        <v>0</v>
      </c>
      <c r="AE29" s="25">
        <f>IF(OR('Men''s Epée'!$A$3=1,U29&gt;0),ABS(U29),0)</f>
        <v>0</v>
      </c>
      <c r="AG29" s="12">
        <f>IF('Men''s Epée'!$W$3=TRUE,I29,0)</f>
        <v>255</v>
      </c>
      <c r="AH29" s="12">
        <f>IF('Men''s Epée'!$X$3=TRUE,K29,0)</f>
        <v>0</v>
      </c>
      <c r="AI29" s="12">
        <f>IF('Men''s Epée'!$Y$3=TRUE,M29,0)</f>
        <v>385</v>
      </c>
      <c r="AJ29" s="12">
        <f>IF('Men''s Epée'!$Z$3=TRUE,O29,0)</f>
        <v>510</v>
      </c>
      <c r="AK29" s="12">
        <f>IF('Men''s Epée'!$AA$3=TRUE,Q29,0)</f>
        <v>277</v>
      </c>
      <c r="AL29" s="26">
        <f t="shared" si="7"/>
        <v>0</v>
      </c>
      <c r="AM29" s="26">
        <f t="shared" si="7"/>
        <v>0</v>
      </c>
      <c r="AN29" s="26">
        <f t="shared" si="7"/>
        <v>0</v>
      </c>
      <c r="AO29" s="26">
        <f t="shared" si="7"/>
        <v>0</v>
      </c>
      <c r="AP29" s="12">
        <f t="shared" si="8"/>
        <v>1172</v>
      </c>
    </row>
    <row r="30" spans="1:42" ht="13.5">
      <c r="A30" s="16" t="str">
        <f t="shared" si="0"/>
        <v>27</v>
      </c>
      <c r="B30" s="16">
        <f t="shared" si="1"/>
      </c>
      <c r="C30" s="17" t="s">
        <v>274</v>
      </c>
      <c r="D30" s="18">
        <v>69</v>
      </c>
      <c r="E30" s="19">
        <f>ROUND(F30+IF('Men''s Epée'!$A$3=1,G30,0)+LARGE($W30:$AE30,1)+LARGE($W30:$AE30,2)+LARGE($W30:$AE30,3),0)</f>
        <v>1087</v>
      </c>
      <c r="F30" s="20"/>
      <c r="G30" s="21"/>
      <c r="H30" s="21">
        <v>35</v>
      </c>
      <c r="I30" s="22">
        <f>IF(OR('Men''s Epée'!$A$3=1,'Men''s Epée'!$W$3=TRUE),IF(OR(H30&gt;=49,ISNUMBER(H30)=FALSE),0,VLOOKUP(H30,PointTable,I$3,TRUE)),0)</f>
        <v>265</v>
      </c>
      <c r="J30" s="21">
        <v>39</v>
      </c>
      <c r="K30" s="22">
        <f>IF(OR('Men''s Epée'!$A$3=1,'Men''s Epée'!$X$3=TRUE),IF(OR(J30&gt;=49,ISNUMBER(J30)=FALSE),0,VLOOKUP(J30,PointTable,K$3,TRUE)),0)</f>
        <v>245</v>
      </c>
      <c r="L30" s="21" t="s">
        <v>11</v>
      </c>
      <c r="M30" s="22">
        <f>IF(OR('Men''s Epée'!$A$3=1,'Men''s Epée'!$Y$3=TRUE),IF(OR(L30&gt;=49,ISNUMBER(L30)=FALSE),0,VLOOKUP(L30,PointTable,M$3,TRUE)),0)</f>
        <v>0</v>
      </c>
      <c r="N30" s="21">
        <v>9</v>
      </c>
      <c r="O30" s="22">
        <f>IF(OR('Men''s Epée'!$A$3=1,'Men''s Epée'!$Z$3=TRUE),IF(OR(N30&gt;=49,ISNUMBER(N30)=FALSE),0,VLOOKUP(N30,PointTable,O$3,TRUE)),0)</f>
        <v>535</v>
      </c>
      <c r="P30" s="21">
        <v>26</v>
      </c>
      <c r="Q30" s="22">
        <f>IF(OR('Men''s Epée'!$A$3=1,'Men''s Epée'!$AA$3=TRUE),IF(OR(P30&gt;=49,ISNUMBER(P30)=FALSE),0,VLOOKUP(P30,PointTable,Q$3,TRUE)),0)</f>
        <v>287</v>
      </c>
      <c r="R30" s="23"/>
      <c r="S30" s="23"/>
      <c r="T30" s="23"/>
      <c r="U30" s="24"/>
      <c r="W30" s="25">
        <f t="shared" si="2"/>
        <v>265</v>
      </c>
      <c r="X30" s="25">
        <f t="shared" si="3"/>
        <v>245</v>
      </c>
      <c r="Y30" s="25">
        <f t="shared" si="4"/>
        <v>0</v>
      </c>
      <c r="Z30" s="25">
        <f t="shared" si="5"/>
        <v>535</v>
      </c>
      <c r="AA30" s="25">
        <f t="shared" si="6"/>
        <v>287</v>
      </c>
      <c r="AB30" s="25">
        <f>IF(OR('Men''s Epée'!$A$3=1,R30&gt;0),ABS(R30),0)</f>
        <v>0</v>
      </c>
      <c r="AC30" s="25">
        <f>IF(OR('Men''s Epée'!$A$3=1,S30&gt;0),ABS(S30),0)</f>
        <v>0</v>
      </c>
      <c r="AD30" s="25">
        <f>IF(OR('Men''s Epée'!$A$3=1,T30&gt;0),ABS(T30),0)</f>
        <v>0</v>
      </c>
      <c r="AE30" s="25">
        <f>IF(OR('Men''s Epée'!$A$3=1,U30&gt;0),ABS(U30),0)</f>
        <v>0</v>
      </c>
      <c r="AG30" s="12">
        <f>IF('Men''s Epée'!$W$3=TRUE,I30,0)</f>
        <v>265</v>
      </c>
      <c r="AH30" s="12">
        <f>IF('Men''s Epée'!$X$3=TRUE,K30,0)</f>
        <v>245</v>
      </c>
      <c r="AI30" s="12">
        <f>IF('Men''s Epée'!$Y$3=TRUE,M30,0)</f>
        <v>0</v>
      </c>
      <c r="AJ30" s="12">
        <f>IF('Men''s Epée'!$Z$3=TRUE,O30,0)</f>
        <v>535</v>
      </c>
      <c r="AK30" s="12">
        <f>IF('Men''s Epée'!$AA$3=TRUE,Q30,0)</f>
        <v>287</v>
      </c>
      <c r="AL30" s="26">
        <f t="shared" si="7"/>
        <v>0</v>
      </c>
      <c r="AM30" s="26">
        <f t="shared" si="7"/>
        <v>0</v>
      </c>
      <c r="AN30" s="26">
        <f t="shared" si="7"/>
        <v>0</v>
      </c>
      <c r="AO30" s="26">
        <f t="shared" si="7"/>
        <v>0</v>
      </c>
      <c r="AP30" s="12">
        <f t="shared" si="8"/>
        <v>1087</v>
      </c>
    </row>
    <row r="31" spans="1:42" ht="13.5">
      <c r="A31" s="16" t="str">
        <f t="shared" si="0"/>
        <v>28</v>
      </c>
      <c r="B31" s="16">
        <f t="shared" si="1"/>
      </c>
      <c r="C31" s="17" t="s">
        <v>266</v>
      </c>
      <c r="D31" s="18">
        <v>55</v>
      </c>
      <c r="E31" s="19">
        <f>ROUND(F31+IF('Men''s Epée'!$A$3=1,G31,0)+LARGE($W31:$AE31,1)+LARGE($W31:$AE31,2)+LARGE($W31:$AE31,3),0)</f>
        <v>1083</v>
      </c>
      <c r="F31" s="20"/>
      <c r="G31" s="21"/>
      <c r="H31" s="21">
        <v>41</v>
      </c>
      <c r="I31" s="22">
        <f>IF(OR('Men''s Epée'!$A$3=1,'Men''s Epée'!$W$3=TRUE),IF(OR(H31&gt;=49,ISNUMBER(H31)=FALSE),0,VLOOKUP(H31,PointTable,I$3,TRUE)),0)</f>
        <v>235</v>
      </c>
      <c r="J31" s="21" t="s">
        <v>11</v>
      </c>
      <c r="K31" s="22">
        <f>IF(OR('Men''s Epée'!$A$3=1,'Men''s Epée'!$X$3=TRUE),IF(OR(J31&gt;=49,ISNUMBER(J31)=FALSE),0,VLOOKUP(J31,PointTable,K$3,TRUE)),0)</f>
        <v>0</v>
      </c>
      <c r="L31" s="21" t="s">
        <v>11</v>
      </c>
      <c r="M31" s="22">
        <f>IF(OR('Men''s Epée'!$A$3=1,'Men''s Epée'!$Y$3=TRUE),IF(OR(L31&gt;=49,ISNUMBER(L31)=FALSE),0,VLOOKUP(L31,PointTable,M$3,TRUE)),0)</f>
        <v>0</v>
      </c>
      <c r="N31" s="21">
        <v>16</v>
      </c>
      <c r="O31" s="22">
        <f>IF(OR('Men''s Epée'!$A$3=1,'Men''s Epée'!$Z$3=TRUE),IF(OR(N31&gt;=49,ISNUMBER(N31)=FALSE),0,VLOOKUP(N31,PointTable,O$3,TRUE)),0)</f>
        <v>500</v>
      </c>
      <c r="P31" s="21">
        <v>18</v>
      </c>
      <c r="Q31" s="22">
        <f>IF(OR('Men''s Epée'!$A$3=1,'Men''s Epée'!$AA$3=TRUE),IF(OR(P31&gt;=49,ISNUMBER(P31)=FALSE),0,VLOOKUP(P31,PointTable,Q$3,TRUE)),0)</f>
        <v>348</v>
      </c>
      <c r="R31" s="23"/>
      <c r="S31" s="23"/>
      <c r="T31" s="23"/>
      <c r="U31" s="24"/>
      <c r="W31" s="25">
        <f t="shared" si="2"/>
        <v>235</v>
      </c>
      <c r="X31" s="25">
        <f t="shared" si="3"/>
        <v>0</v>
      </c>
      <c r="Y31" s="25">
        <f t="shared" si="4"/>
        <v>0</v>
      </c>
      <c r="Z31" s="25">
        <f t="shared" si="5"/>
        <v>500</v>
      </c>
      <c r="AA31" s="25">
        <f t="shared" si="6"/>
        <v>348</v>
      </c>
      <c r="AB31" s="25">
        <f>IF(OR('Men''s Epée'!$A$3=1,R31&gt;0),ABS(R31),0)</f>
        <v>0</v>
      </c>
      <c r="AC31" s="25">
        <f>IF(OR('Men''s Epée'!$A$3=1,S31&gt;0),ABS(S31),0)</f>
        <v>0</v>
      </c>
      <c r="AD31" s="25">
        <f>IF(OR('Men''s Epée'!$A$3=1,T31&gt;0),ABS(T31),0)</f>
        <v>0</v>
      </c>
      <c r="AE31" s="25">
        <f>IF(OR('Men''s Epée'!$A$3=1,U31&gt;0),ABS(U31),0)</f>
        <v>0</v>
      </c>
      <c r="AG31" s="12">
        <f>IF('Men''s Epée'!$W$3=TRUE,I31,0)</f>
        <v>235</v>
      </c>
      <c r="AH31" s="12">
        <f>IF('Men''s Epée'!$X$3=TRUE,K31,0)</f>
        <v>0</v>
      </c>
      <c r="AI31" s="12">
        <f>IF('Men''s Epée'!$Y$3=TRUE,M31,0)</f>
        <v>0</v>
      </c>
      <c r="AJ31" s="12">
        <f>IF('Men''s Epée'!$Z$3=TRUE,O31,0)</f>
        <v>500</v>
      </c>
      <c r="AK31" s="12">
        <f>IF('Men''s Epée'!$AA$3=TRUE,Q31,0)</f>
        <v>348</v>
      </c>
      <c r="AL31" s="26">
        <f t="shared" si="7"/>
        <v>0</v>
      </c>
      <c r="AM31" s="26">
        <f t="shared" si="7"/>
        <v>0</v>
      </c>
      <c r="AN31" s="26">
        <f t="shared" si="7"/>
        <v>0</v>
      </c>
      <c r="AO31" s="26">
        <f t="shared" si="7"/>
        <v>0</v>
      </c>
      <c r="AP31" s="12">
        <f t="shared" si="8"/>
        <v>1083</v>
      </c>
    </row>
    <row r="32" spans="1:42" ht="13.5">
      <c r="A32" s="16" t="str">
        <f t="shared" si="0"/>
        <v>29</v>
      </c>
      <c r="B32" s="16">
        <f t="shared" si="1"/>
      </c>
      <c r="C32" s="27" t="s">
        <v>268</v>
      </c>
      <c r="D32" s="18">
        <v>65</v>
      </c>
      <c r="E32" s="19">
        <f>ROUND(F32+IF('Men''s Epée'!$A$3=1,G32,0)+LARGE($W32:$AE32,1)+LARGE($W32:$AE32,2)+LARGE($W32:$AE32,3),0)</f>
        <v>1074</v>
      </c>
      <c r="F32" s="20"/>
      <c r="G32" s="21"/>
      <c r="H32" s="21" t="s">
        <v>11</v>
      </c>
      <c r="I32" s="22">
        <f>IF(OR('Men''s Epée'!$A$3=1,'Men''s Epée'!$W$3=TRUE),IF(OR(H32&gt;=49,ISNUMBER(H32)=FALSE),0,VLOOKUP(H32,PointTable,I$3,TRUE)),0)</f>
        <v>0</v>
      </c>
      <c r="J32" s="21">
        <v>16</v>
      </c>
      <c r="K32" s="22">
        <f>IF(OR('Men''s Epée'!$A$3=1,'Men''s Epée'!$X$3=TRUE),IF(OR(J32&gt;=49,ISNUMBER(J32)=FALSE),0,VLOOKUP(J32,PointTable,K$3,TRUE)),0)</f>
        <v>480</v>
      </c>
      <c r="L32" s="21" t="s">
        <v>11</v>
      </c>
      <c r="M32" s="22">
        <f>IF(OR('Men''s Epée'!$A$3=1,'Men''s Epée'!$Y$3=TRUE),IF(OR(L32&gt;=49,ISNUMBER(L32)=FALSE),0,VLOOKUP(L32,PointTable,M$3,TRUE)),0)</f>
        <v>0</v>
      </c>
      <c r="N32" s="21">
        <v>26</v>
      </c>
      <c r="O32" s="22">
        <f>IF(OR('Men''s Epée'!$A$3=1,'Men''s Epée'!$Z$3=TRUE),IF(OR(N32&gt;=49,ISNUMBER(N32)=FALSE),0,VLOOKUP(N32,PointTable,O$3,TRUE)),0)</f>
        <v>305</v>
      </c>
      <c r="P32" s="21">
        <v>25</v>
      </c>
      <c r="Q32" s="22">
        <f>IF(OR('Men''s Epée'!$A$3=1,'Men''s Epée'!$AA$3=TRUE),IF(OR(P32&gt;=49,ISNUMBER(P32)=FALSE),0,VLOOKUP(P32,PointTable,Q$3,TRUE)),0)</f>
        <v>289</v>
      </c>
      <c r="R32" s="23"/>
      <c r="S32" s="23"/>
      <c r="T32" s="23"/>
      <c r="U32" s="24"/>
      <c r="W32" s="25">
        <f t="shared" si="2"/>
        <v>0</v>
      </c>
      <c r="X32" s="25">
        <f t="shared" si="3"/>
        <v>480</v>
      </c>
      <c r="Y32" s="25">
        <f t="shared" si="4"/>
        <v>0</v>
      </c>
      <c r="Z32" s="25">
        <f t="shared" si="5"/>
        <v>305</v>
      </c>
      <c r="AA32" s="25">
        <f t="shared" si="6"/>
        <v>289</v>
      </c>
      <c r="AB32" s="25">
        <f>IF(OR('Men''s Epée'!$A$3=1,R32&gt;0),ABS(R32),0)</f>
        <v>0</v>
      </c>
      <c r="AC32" s="25">
        <f>IF(OR('Men''s Epée'!$A$3=1,S32&gt;0),ABS(S32),0)</f>
        <v>0</v>
      </c>
      <c r="AD32" s="25">
        <f>IF(OR('Men''s Epée'!$A$3=1,T32&gt;0),ABS(T32),0)</f>
        <v>0</v>
      </c>
      <c r="AE32" s="25">
        <f>IF(OR('Men''s Epée'!$A$3=1,U32&gt;0),ABS(U32),0)</f>
        <v>0</v>
      </c>
      <c r="AG32" s="12">
        <f>IF('Men''s Epée'!$W$3=TRUE,I32,0)</f>
        <v>0</v>
      </c>
      <c r="AH32" s="12">
        <f>IF('Men''s Epée'!$X$3=TRUE,K32,0)</f>
        <v>480</v>
      </c>
      <c r="AI32" s="12">
        <f>IF('Men''s Epée'!$Y$3=TRUE,M32,0)</f>
        <v>0</v>
      </c>
      <c r="AJ32" s="12">
        <f>IF('Men''s Epée'!$Z$3=TRUE,O32,0)</f>
        <v>305</v>
      </c>
      <c r="AK32" s="12">
        <f>IF('Men''s Epée'!$AA$3=TRUE,Q32,0)</f>
        <v>289</v>
      </c>
      <c r="AL32" s="26">
        <f t="shared" si="7"/>
        <v>0</v>
      </c>
      <c r="AM32" s="26">
        <f t="shared" si="7"/>
        <v>0</v>
      </c>
      <c r="AN32" s="26">
        <f t="shared" si="7"/>
        <v>0</v>
      </c>
      <c r="AO32" s="26">
        <f t="shared" si="7"/>
        <v>0</v>
      </c>
      <c r="AP32" s="12">
        <f t="shared" si="8"/>
        <v>1074</v>
      </c>
    </row>
    <row r="33" spans="1:42" ht="13.5">
      <c r="A33" s="16" t="str">
        <f t="shared" si="0"/>
        <v>30</v>
      </c>
      <c r="B33" s="16" t="str">
        <f t="shared" si="1"/>
        <v>#</v>
      </c>
      <c r="C33" s="17" t="s">
        <v>289</v>
      </c>
      <c r="D33" s="18">
        <v>82</v>
      </c>
      <c r="E33" s="19">
        <f>ROUND(F33+IF('Men''s Epée'!$A$3=1,G33,0)+LARGE($W33:$AE33,1)+LARGE($W33:$AE33,2)+LARGE($W33:$AE33,3),0)</f>
        <v>1071</v>
      </c>
      <c r="F33" s="20"/>
      <c r="G33" s="21"/>
      <c r="H33" s="21">
        <v>34</v>
      </c>
      <c r="I33" s="22">
        <f>IF(OR('Men''s Epée'!$A$3=1,'Men''s Epée'!$W$3=TRUE),IF(OR(H33&gt;=49,ISNUMBER(H33)=FALSE),0,VLOOKUP(H33,PointTable,I$3,TRUE)),0)</f>
        <v>270</v>
      </c>
      <c r="J33" s="21">
        <v>21</v>
      </c>
      <c r="K33" s="22">
        <f>IF(OR('Men''s Epée'!$A$3=1,'Men''s Epée'!$X$3=TRUE),IF(OR(J33&gt;=49,ISNUMBER(J33)=FALSE),0,VLOOKUP(J33,PointTable,K$3,TRUE)),0)</f>
        <v>395</v>
      </c>
      <c r="L33" s="21" t="s">
        <v>11</v>
      </c>
      <c r="M33" s="22">
        <f>IF(OR('Men''s Epée'!$A$3=1,'Men''s Epée'!$Y$3=TRUE),IF(OR(L33&gt;=49,ISNUMBER(L33)=FALSE),0,VLOOKUP(L33,PointTable,M$3,TRUE)),0)</f>
        <v>0</v>
      </c>
      <c r="N33" s="21">
        <v>19</v>
      </c>
      <c r="O33" s="22">
        <f>IF(OR('Men''s Epée'!$A$3=1,'Men''s Epée'!$Z$3=TRUE),IF(OR(N33&gt;=49,ISNUMBER(N33)=FALSE),0,VLOOKUP(N33,PointTable,O$3,TRUE)),0)</f>
        <v>340</v>
      </c>
      <c r="P33" s="21">
        <v>24</v>
      </c>
      <c r="Q33" s="22">
        <f>IF(OR('Men''s Epée'!$A$3=1,'Men''s Epée'!$AA$3=TRUE),IF(OR(P33&gt;=49,ISNUMBER(P33)=FALSE),0,VLOOKUP(P33,PointTable,Q$3,TRUE)),0)</f>
        <v>336</v>
      </c>
      <c r="R33" s="23"/>
      <c r="S33" s="23"/>
      <c r="T33" s="23"/>
      <c r="U33" s="24"/>
      <c r="W33" s="25">
        <f>I33</f>
        <v>270</v>
      </c>
      <c r="X33" s="25">
        <f>K33</f>
        <v>395</v>
      </c>
      <c r="Y33" s="25">
        <f>M33</f>
        <v>0</v>
      </c>
      <c r="Z33" s="25">
        <f>O33</f>
        <v>340</v>
      </c>
      <c r="AA33" s="25">
        <f>Q33</f>
        <v>336</v>
      </c>
      <c r="AB33" s="25">
        <f>IF(OR('Men''s Epée'!$A$3=1,R33&gt;0),ABS(R33),0)</f>
        <v>0</v>
      </c>
      <c r="AC33" s="25">
        <f>IF(OR('Men''s Epée'!$A$3=1,S33&gt;0),ABS(S33),0)</f>
        <v>0</v>
      </c>
      <c r="AD33" s="25">
        <f>IF(OR('Men''s Epée'!$A$3=1,T33&gt;0),ABS(T33),0)</f>
        <v>0</v>
      </c>
      <c r="AE33" s="25">
        <f>IF(OR('Men''s Epée'!$A$3=1,U33&gt;0),ABS(U33),0)</f>
        <v>0</v>
      </c>
      <c r="AG33" s="12">
        <f>IF('Men''s Epée'!$W$3=TRUE,I33,0)</f>
        <v>270</v>
      </c>
      <c r="AH33" s="12">
        <f>IF('Men''s Epée'!$X$3=TRUE,K33,0)</f>
        <v>395</v>
      </c>
      <c r="AI33" s="12">
        <f>IF('Men''s Epée'!$Y$3=TRUE,M33,0)</f>
        <v>0</v>
      </c>
      <c r="AJ33" s="12">
        <f>IF('Men''s Epée'!$Z$3=TRUE,O33,0)</f>
        <v>340</v>
      </c>
      <c r="AK33" s="12">
        <f>IF('Men''s Epée'!$AA$3=TRUE,Q33,0)</f>
        <v>336</v>
      </c>
      <c r="AL33" s="26">
        <f aca="true" t="shared" si="9" ref="AL33:AO35">MAX(R33,0)</f>
        <v>0</v>
      </c>
      <c r="AM33" s="26">
        <f t="shared" si="9"/>
        <v>0</v>
      </c>
      <c r="AN33" s="26">
        <f t="shared" si="9"/>
        <v>0</v>
      </c>
      <c r="AO33" s="26">
        <f t="shared" si="9"/>
        <v>0</v>
      </c>
      <c r="AP33" s="12">
        <f>LARGE(AG33:AO33,1)+LARGE(AG33:AO33,2)+LARGE(AG33:AO33,3)+F33</f>
        <v>1071</v>
      </c>
    </row>
    <row r="34" spans="1:42" ht="13.5">
      <c r="A34" s="16" t="str">
        <f t="shared" si="0"/>
        <v>31</v>
      </c>
      <c r="B34" s="16" t="str">
        <f t="shared" si="1"/>
        <v>^</v>
      </c>
      <c r="C34" s="17" t="s">
        <v>285</v>
      </c>
      <c r="D34" s="18">
        <v>77</v>
      </c>
      <c r="E34" s="19">
        <f>ROUND(F34+IF('Men''s Epée'!$A$3=1,G34,0)+LARGE($W34:$AE34,1)+LARGE($W34:$AE34,2)+LARGE($W34:$AE34,3),0)</f>
        <v>1028</v>
      </c>
      <c r="F34" s="20"/>
      <c r="G34" s="21"/>
      <c r="H34" s="21">
        <v>27</v>
      </c>
      <c r="I34" s="22">
        <f>IF(OR('Men''s Epée'!$A$3=1,'Men''s Epée'!$W$3=TRUE),IF(OR(H34&gt;=49,ISNUMBER(H34)=FALSE),0,VLOOKUP(H34,PointTable,I$3,TRUE)),0)</f>
        <v>305</v>
      </c>
      <c r="J34" s="21" t="s">
        <v>11</v>
      </c>
      <c r="K34" s="22">
        <f>IF(OR('Men''s Epée'!$A$3=1,'Men''s Epée'!$X$3=TRUE),IF(OR(J34&gt;=49,ISNUMBER(J34)=FALSE),0,VLOOKUP(J34,PointTable,K$3,TRUE)),0)</f>
        <v>0</v>
      </c>
      <c r="L34" s="21">
        <v>17.5</v>
      </c>
      <c r="M34" s="22">
        <f>IF(OR('Men''s Epée'!$A$3=1,'Men''s Epée'!$Y$3=TRUE),IF(OR(L34&gt;=49,ISNUMBER(L34)=FALSE),0,VLOOKUP(L34,PointTable,M$3,TRUE)),0)</f>
        <v>412.5</v>
      </c>
      <c r="N34" s="21">
        <v>25</v>
      </c>
      <c r="O34" s="22">
        <f>IF(OR('Men''s Epée'!$A$3=1,'Men''s Epée'!$Z$3=TRUE),IF(OR(N34&gt;=49,ISNUMBER(N34)=FALSE),0,VLOOKUP(N34,PointTable,O$3,TRUE)),0)</f>
        <v>310</v>
      </c>
      <c r="P34" s="21" t="s">
        <v>11</v>
      </c>
      <c r="Q34" s="22">
        <f>IF(OR('Men''s Epée'!$A$3=1,'Men''s Epée'!$AA$3=TRUE),IF(OR(P34&gt;=49,ISNUMBER(P34)=FALSE),0,VLOOKUP(P34,PointTable,Q$3,TRUE)),0)</f>
        <v>0</v>
      </c>
      <c r="R34" s="23"/>
      <c r="S34" s="23"/>
      <c r="T34" s="23"/>
      <c r="U34" s="24"/>
      <c r="W34" s="25">
        <f>I34</f>
        <v>305</v>
      </c>
      <c r="X34" s="25">
        <f>K34</f>
        <v>0</v>
      </c>
      <c r="Y34" s="25">
        <f>M34</f>
        <v>412.5</v>
      </c>
      <c r="Z34" s="25">
        <f>O34</f>
        <v>310</v>
      </c>
      <c r="AA34" s="25">
        <f>Q34</f>
        <v>0</v>
      </c>
      <c r="AB34" s="25">
        <f>IF(OR('Men''s Epée'!$A$3=1,R34&gt;0),ABS(R34),0)</f>
        <v>0</v>
      </c>
      <c r="AC34" s="25">
        <f>IF(OR('Men''s Epée'!$A$3=1,S34&gt;0),ABS(S34),0)</f>
        <v>0</v>
      </c>
      <c r="AD34" s="25">
        <f>IF(OR('Men''s Epée'!$A$3=1,T34&gt;0),ABS(T34),0)</f>
        <v>0</v>
      </c>
      <c r="AE34" s="25">
        <f>IF(OR('Men''s Epée'!$A$3=1,U34&gt;0),ABS(U34),0)</f>
        <v>0</v>
      </c>
      <c r="AG34" s="12">
        <f>IF('Men''s Epée'!$W$3=TRUE,I34,0)</f>
        <v>305</v>
      </c>
      <c r="AH34" s="12">
        <f>IF('Men''s Epée'!$X$3=TRUE,K34,0)</f>
        <v>0</v>
      </c>
      <c r="AI34" s="12">
        <f>IF('Men''s Epée'!$Y$3=TRUE,M34,0)</f>
        <v>412.5</v>
      </c>
      <c r="AJ34" s="12">
        <f>IF('Men''s Epée'!$Z$3=TRUE,O34,0)</f>
        <v>310</v>
      </c>
      <c r="AK34" s="12">
        <f>IF('Men''s Epée'!$AA$3=TRUE,Q34,0)</f>
        <v>0</v>
      </c>
      <c r="AL34" s="26">
        <f t="shared" si="9"/>
        <v>0</v>
      </c>
      <c r="AM34" s="26">
        <f t="shared" si="9"/>
        <v>0</v>
      </c>
      <c r="AN34" s="26">
        <f t="shared" si="9"/>
        <v>0</v>
      </c>
      <c r="AO34" s="26">
        <f t="shared" si="9"/>
        <v>0</v>
      </c>
      <c r="AP34" s="12">
        <f>LARGE(AG34:AO34,1)+LARGE(AG34:AO34,2)+LARGE(AG34:AO34,3)+F34</f>
        <v>1027.5</v>
      </c>
    </row>
    <row r="35" spans="1:42" ht="13.5">
      <c r="A35" s="16" t="str">
        <f t="shared" si="0"/>
        <v>32</v>
      </c>
      <c r="B35" s="16">
        <f t="shared" si="1"/>
      </c>
      <c r="C35" s="17" t="s">
        <v>275</v>
      </c>
      <c r="D35" s="18">
        <v>51</v>
      </c>
      <c r="E35" s="19">
        <f>ROUND(F35+IF('Men''s Epée'!$A$3=1,G35,0)+LARGE($W35:$AE35,1)+LARGE($W35:$AE35,2)+LARGE($W35:$AE35,3),0)</f>
        <v>985</v>
      </c>
      <c r="F35" s="20"/>
      <c r="G35" s="21"/>
      <c r="H35" s="21">
        <v>26</v>
      </c>
      <c r="I35" s="22">
        <f>IF(OR('Men''s Epée'!$A$3=1,'Men''s Epée'!$W$3=TRUE),IF(OR(H35&gt;=49,ISNUMBER(H35)=FALSE),0,VLOOKUP(H35,PointTable,I$3,TRUE)),0)</f>
        <v>310</v>
      </c>
      <c r="J35" s="21">
        <v>29</v>
      </c>
      <c r="K35" s="22">
        <f>IF(OR('Men''s Epée'!$A$3=1,'Men''s Epée'!$X$3=TRUE),IF(OR(J35&gt;=49,ISNUMBER(J35)=FALSE),0,VLOOKUP(J35,PointTable,K$3,TRUE)),0)</f>
        <v>295</v>
      </c>
      <c r="L35" s="21">
        <v>24</v>
      </c>
      <c r="M35" s="22">
        <f>IF(OR('Men''s Epée'!$A$3=1,'Men''s Epée'!$Y$3=TRUE),IF(OR(L35&gt;=49,ISNUMBER(L35)=FALSE),0,VLOOKUP(L35,PointTable,M$3,TRUE)),0)</f>
        <v>380</v>
      </c>
      <c r="N35" s="21" t="s">
        <v>11</v>
      </c>
      <c r="O35" s="22">
        <f>IF(OR('Men''s Epée'!$A$3=1,'Men''s Epée'!$Z$3=TRUE),IF(OR(N35&gt;=49,ISNUMBER(N35)=FALSE),0,VLOOKUP(N35,PointTable,O$3,TRUE)),0)</f>
        <v>0</v>
      </c>
      <c r="P35" s="21">
        <v>28</v>
      </c>
      <c r="Q35" s="22">
        <f>IF(OR('Men''s Epée'!$A$3=1,'Men''s Epée'!$AA$3=TRUE),IF(OR(P35&gt;=49,ISNUMBER(P35)=FALSE),0,VLOOKUP(P35,PointTable,Q$3,TRUE)),0)</f>
        <v>283</v>
      </c>
      <c r="R35" s="23"/>
      <c r="S35" s="23"/>
      <c r="T35" s="23"/>
      <c r="U35" s="24"/>
      <c r="W35" s="25">
        <f>I35</f>
        <v>310</v>
      </c>
      <c r="X35" s="25">
        <f>K35</f>
        <v>295</v>
      </c>
      <c r="Y35" s="25">
        <f>M35</f>
        <v>380</v>
      </c>
      <c r="Z35" s="25">
        <f>O35</f>
        <v>0</v>
      </c>
      <c r="AA35" s="25">
        <f>Q35</f>
        <v>283</v>
      </c>
      <c r="AB35" s="25">
        <f>IF(OR('Men''s Epée'!$A$3=1,R35&gt;0),ABS(R35),0)</f>
        <v>0</v>
      </c>
      <c r="AC35" s="25">
        <f>IF(OR('Men''s Epée'!$A$3=1,S35&gt;0),ABS(S35),0)</f>
        <v>0</v>
      </c>
      <c r="AD35" s="25">
        <f>IF(OR('Men''s Epée'!$A$3=1,T35&gt;0),ABS(T35),0)</f>
        <v>0</v>
      </c>
      <c r="AE35" s="25">
        <f>IF(OR('Men''s Epée'!$A$3=1,U35&gt;0),ABS(U35),0)</f>
        <v>0</v>
      </c>
      <c r="AG35" s="12">
        <f>IF('Men''s Epée'!$W$3=TRUE,I35,0)</f>
        <v>310</v>
      </c>
      <c r="AH35" s="12">
        <f>IF('Men''s Epée'!$X$3=TRUE,K35,0)</f>
        <v>295</v>
      </c>
      <c r="AI35" s="12">
        <f>IF('Men''s Epée'!$Y$3=TRUE,M35,0)</f>
        <v>380</v>
      </c>
      <c r="AJ35" s="12">
        <f>IF('Men''s Epée'!$Z$3=TRUE,O35,0)</f>
        <v>0</v>
      </c>
      <c r="AK35" s="12">
        <f>IF('Men''s Epée'!$AA$3=TRUE,Q35,0)</f>
        <v>283</v>
      </c>
      <c r="AL35" s="26">
        <f t="shared" si="9"/>
        <v>0</v>
      </c>
      <c r="AM35" s="26">
        <f t="shared" si="9"/>
        <v>0</v>
      </c>
      <c r="AN35" s="26">
        <f t="shared" si="9"/>
        <v>0</v>
      </c>
      <c r="AO35" s="26">
        <f t="shared" si="9"/>
        <v>0</v>
      </c>
      <c r="AP35" s="12">
        <f>LARGE(AG35:AO35,1)+LARGE(AG35:AO35,2)+LARGE(AG35:AO35,3)+F35</f>
        <v>985</v>
      </c>
    </row>
    <row r="36" spans="1:42" ht="13.5">
      <c r="A36" s="16" t="str">
        <f aca="true" t="shared" si="10" ref="A36:A54">IF(E36=0,"",IF(E36=E35,A35,ROW()-3&amp;IF(E36=E37,"T","")))</f>
        <v>33</v>
      </c>
      <c r="B36" s="16" t="str">
        <f aca="true" t="shared" si="11" ref="B36:B54">TRIM(IF(D36&gt;=JuniorCutoff,"#","")&amp;IF(ISERROR(FIND("*",C36))," "&amp;IF(AND(D36&gt;=WUGStartCutoff,D36&lt;=WUGStopCutoff),"^",""),""))</f>
        <v># ^</v>
      </c>
      <c r="C36" s="17" t="s">
        <v>294</v>
      </c>
      <c r="D36" s="18">
        <v>81</v>
      </c>
      <c r="E36" s="19">
        <f>ROUND(F36+IF('Men''s Epée'!$A$3=1,G36,0)+LARGE($W36:$AE36,1)+LARGE($W36:$AE36,2)+LARGE($W36:$AE36,3),0)</f>
        <v>945</v>
      </c>
      <c r="F36" s="20"/>
      <c r="G36" s="21"/>
      <c r="H36" s="21">
        <v>48</v>
      </c>
      <c r="I36" s="22">
        <f>IF(OR('Men''s Epée'!$A$3=1,'Men''s Epée'!$W$3=TRUE),IF(OR(H36&gt;=49,ISNUMBER(H36)=FALSE),0,VLOOKUP(H36,PointTable,I$3,TRUE)),0)</f>
        <v>200</v>
      </c>
      <c r="J36" s="21" t="s">
        <v>11</v>
      </c>
      <c r="K36" s="22">
        <f>IF(OR('Men''s Epée'!$A$3=1,'Men''s Epée'!$X$3=TRUE),IF(OR(J36&gt;=49,ISNUMBER(J36)=FALSE),0,VLOOKUP(J36,PointTable,K$3,TRUE)),0)</f>
        <v>0</v>
      </c>
      <c r="L36" s="21">
        <v>19</v>
      </c>
      <c r="M36" s="22">
        <f>IF(OR('Men''s Epée'!$A$3=1,'Men''s Epée'!$Y$3=TRUE),IF(OR(L36&gt;=49,ISNUMBER(L36)=FALSE),0,VLOOKUP(L36,PointTable,M$3,TRUE)),0)</f>
        <v>405</v>
      </c>
      <c r="N36" s="21" t="s">
        <v>11</v>
      </c>
      <c r="O36" s="22">
        <f>IF(OR('Men''s Epée'!$A$3=1,'Men''s Epée'!$Z$3=TRUE),IF(OR(N36&gt;=49,ISNUMBER(N36)=FALSE),0,VLOOKUP(N36,PointTable,O$3,TRUE)),0)</f>
        <v>0</v>
      </c>
      <c r="P36" s="21">
        <v>22</v>
      </c>
      <c r="Q36" s="22">
        <f>IF(OR('Men''s Epée'!$A$3=1,'Men''s Epée'!$AA$3=TRUE),IF(OR(P36&gt;=49,ISNUMBER(P36)=FALSE),0,VLOOKUP(P36,PointTable,Q$3,TRUE)),0)</f>
        <v>340</v>
      </c>
      <c r="R36" s="23"/>
      <c r="S36" s="23"/>
      <c r="T36" s="23"/>
      <c r="U36" s="24"/>
      <c r="W36" s="25">
        <f aca="true" t="shared" si="12" ref="W36:W54">I36</f>
        <v>200</v>
      </c>
      <c r="X36" s="25">
        <f aca="true" t="shared" si="13" ref="X36:X54">K36</f>
        <v>0</v>
      </c>
      <c r="Y36" s="25">
        <f aca="true" t="shared" si="14" ref="Y36:Y54">M36</f>
        <v>405</v>
      </c>
      <c r="Z36" s="25">
        <f aca="true" t="shared" si="15" ref="Z36:Z54">O36</f>
        <v>0</v>
      </c>
      <c r="AA36" s="25">
        <f aca="true" t="shared" si="16" ref="AA36:AA54">Q36</f>
        <v>340</v>
      </c>
      <c r="AB36" s="25">
        <f>IF(OR('Men''s Epée'!$A$3=1,R36&gt;0),ABS(R36),0)</f>
        <v>0</v>
      </c>
      <c r="AC36" s="25">
        <f>IF(OR('Men''s Epée'!$A$3=1,S36&gt;0),ABS(S36),0)</f>
        <v>0</v>
      </c>
      <c r="AD36" s="25">
        <f>IF(OR('Men''s Epée'!$A$3=1,T36&gt;0),ABS(T36),0)</f>
        <v>0</v>
      </c>
      <c r="AE36" s="25">
        <f>IF(OR('Men''s Epée'!$A$3=1,U36&gt;0),ABS(U36),0)</f>
        <v>0</v>
      </c>
      <c r="AG36" s="12">
        <f>IF('Men''s Epée'!$W$3=TRUE,I36,0)</f>
        <v>200</v>
      </c>
      <c r="AH36" s="12">
        <f>IF('Men''s Epée'!$X$3=TRUE,K36,0)</f>
        <v>0</v>
      </c>
      <c r="AI36" s="12">
        <f>IF('Men''s Epée'!$Y$3=TRUE,M36,0)</f>
        <v>405</v>
      </c>
      <c r="AJ36" s="12">
        <f>IF('Men''s Epée'!$Z$3=TRUE,O36,0)</f>
        <v>0</v>
      </c>
      <c r="AK36" s="12">
        <f>IF('Men''s Epée'!$AA$3=TRUE,Q36,0)</f>
        <v>340</v>
      </c>
      <c r="AL36" s="26">
        <f aca="true" t="shared" si="17" ref="AL36:AL54">MAX(R36,0)</f>
        <v>0</v>
      </c>
      <c r="AM36" s="26">
        <f aca="true" t="shared" si="18" ref="AM36:AM54">MAX(S36,0)</f>
        <v>0</v>
      </c>
      <c r="AN36" s="26">
        <f aca="true" t="shared" si="19" ref="AN36:AN54">MAX(T36,0)</f>
        <v>0</v>
      </c>
      <c r="AO36" s="26">
        <f aca="true" t="shared" si="20" ref="AO36:AO54">MAX(U36,0)</f>
        <v>0</v>
      </c>
      <c r="AP36" s="12">
        <f aca="true" t="shared" si="21" ref="AP36:AP54">LARGE(AG36:AO36,1)+LARGE(AG36:AO36,2)+LARGE(AG36:AO36,3)+F36</f>
        <v>945</v>
      </c>
    </row>
    <row r="37" spans="1:42" ht="13.5">
      <c r="A37" s="16" t="str">
        <f t="shared" si="10"/>
        <v>34</v>
      </c>
      <c r="B37" s="16">
        <f t="shared" si="11"/>
      </c>
      <c r="C37" s="17" t="s">
        <v>272</v>
      </c>
      <c r="D37" s="18">
        <v>68</v>
      </c>
      <c r="E37" s="19">
        <f>ROUND(F37+IF('Men''s Epée'!$A$3=1,G37,0)+LARGE($W37:$AE37,1)+LARGE($W37:$AE37,2)+LARGE($W37:$AE37,3),0)</f>
        <v>930</v>
      </c>
      <c r="F37" s="20"/>
      <c r="G37" s="21"/>
      <c r="H37" s="21">
        <v>14</v>
      </c>
      <c r="I37" s="22">
        <f>IF(OR('Men''s Epée'!$A$3=1,'Men''s Epée'!$W$3=TRUE),IF(OR(H37&gt;=49,ISNUMBER(H37)=FALSE),0,VLOOKUP(H37,PointTable,I$3,TRUE)),0)</f>
        <v>520</v>
      </c>
      <c r="J37" s="21">
        <v>18</v>
      </c>
      <c r="K37" s="22">
        <f>IF(OR('Men''s Epée'!$A$3=1,'Men''s Epée'!$X$3=TRUE),IF(OR(J37&gt;=49,ISNUMBER(J37)=FALSE),0,VLOOKUP(J37,PointTable,K$3,TRUE)),0)</f>
        <v>410</v>
      </c>
      <c r="L37" s="21" t="s">
        <v>11</v>
      </c>
      <c r="M37" s="22">
        <f>IF(OR('Men''s Epée'!$A$3=1,'Men''s Epée'!$Y$3=TRUE),IF(OR(L37&gt;=49,ISNUMBER(L37)=FALSE),0,VLOOKUP(L37,PointTable,M$3,TRUE)),0)</f>
        <v>0</v>
      </c>
      <c r="N37" s="21" t="s">
        <v>11</v>
      </c>
      <c r="O37" s="22">
        <f>IF(OR('Men''s Epée'!$A$3=1,'Men''s Epée'!$Z$3=TRUE),IF(OR(N37&gt;=49,ISNUMBER(N37)=FALSE),0,VLOOKUP(N37,PointTable,O$3,TRUE)),0)</f>
        <v>0</v>
      </c>
      <c r="P37" s="21" t="s">
        <v>11</v>
      </c>
      <c r="Q37" s="22">
        <f>IF(OR('Men''s Epée'!$A$3=1,'Men''s Epée'!$AA$3=TRUE),IF(OR(P37&gt;=49,ISNUMBER(P37)=FALSE),0,VLOOKUP(P37,PointTable,Q$3,TRUE)),0)</f>
        <v>0</v>
      </c>
      <c r="R37" s="23"/>
      <c r="S37" s="23"/>
      <c r="T37" s="23"/>
      <c r="U37" s="24"/>
      <c r="W37" s="25">
        <f t="shared" si="12"/>
        <v>520</v>
      </c>
      <c r="X37" s="25">
        <f t="shared" si="13"/>
        <v>410</v>
      </c>
      <c r="Y37" s="25">
        <f t="shared" si="14"/>
        <v>0</v>
      </c>
      <c r="Z37" s="25">
        <f t="shared" si="15"/>
        <v>0</v>
      </c>
      <c r="AA37" s="25">
        <f t="shared" si="16"/>
        <v>0</v>
      </c>
      <c r="AB37" s="25">
        <f>IF(OR('Men''s Epée'!$A$3=1,R37&gt;0),ABS(R37),0)</f>
        <v>0</v>
      </c>
      <c r="AC37" s="25">
        <f>IF(OR('Men''s Epée'!$A$3=1,S37&gt;0),ABS(S37),0)</f>
        <v>0</v>
      </c>
      <c r="AD37" s="25">
        <f>IF(OR('Men''s Epée'!$A$3=1,T37&gt;0),ABS(T37),0)</f>
        <v>0</v>
      </c>
      <c r="AE37" s="25">
        <f>IF(OR('Men''s Epée'!$A$3=1,U37&gt;0),ABS(U37),0)</f>
        <v>0</v>
      </c>
      <c r="AG37" s="12">
        <f>IF('Men''s Epée'!$W$3=TRUE,I37,0)</f>
        <v>520</v>
      </c>
      <c r="AH37" s="12">
        <f>IF('Men''s Epée'!$X$3=TRUE,K37,0)</f>
        <v>410</v>
      </c>
      <c r="AI37" s="12">
        <f>IF('Men''s Epée'!$Y$3=TRUE,M37,0)</f>
        <v>0</v>
      </c>
      <c r="AJ37" s="12">
        <f>IF('Men''s Epée'!$Z$3=TRUE,O37,0)</f>
        <v>0</v>
      </c>
      <c r="AK37" s="12">
        <f>IF('Men''s Epée'!$AA$3=TRUE,Q37,0)</f>
        <v>0</v>
      </c>
      <c r="AL37" s="26">
        <f t="shared" si="17"/>
        <v>0</v>
      </c>
      <c r="AM37" s="26">
        <f t="shared" si="18"/>
        <v>0</v>
      </c>
      <c r="AN37" s="26">
        <f t="shared" si="19"/>
        <v>0</v>
      </c>
      <c r="AO37" s="26">
        <f t="shared" si="20"/>
        <v>0</v>
      </c>
      <c r="AP37" s="12">
        <f t="shared" si="21"/>
        <v>930</v>
      </c>
    </row>
    <row r="38" spans="1:42" ht="13.5">
      <c r="A38" s="16" t="str">
        <f t="shared" si="10"/>
        <v>35</v>
      </c>
      <c r="B38" s="16" t="str">
        <f t="shared" si="11"/>
        <v>^</v>
      </c>
      <c r="C38" s="17" t="s">
        <v>277</v>
      </c>
      <c r="D38" s="18">
        <v>72</v>
      </c>
      <c r="E38" s="19">
        <f>ROUND(F38+IF('Men''s Epée'!$A$3=1,G38,0)+LARGE($W38:$AE38,1)+LARGE($W38:$AE38,2)+LARGE($W38:$AE38,3),0)</f>
        <v>879</v>
      </c>
      <c r="F38" s="20"/>
      <c r="G38" s="21"/>
      <c r="H38" s="21">
        <v>28</v>
      </c>
      <c r="I38" s="22">
        <f>IF(OR('Men''s Epée'!$A$3=1,'Men''s Epée'!$W$3=TRUE),IF(OR(H38&gt;=49,ISNUMBER(H38)=FALSE),0,VLOOKUP(H38,PointTable,I$3,TRUE)),0)</f>
        <v>300</v>
      </c>
      <c r="J38" s="21" t="s">
        <v>11</v>
      </c>
      <c r="K38" s="22">
        <f>IF(OR('Men''s Epée'!$A$3=1,'Men''s Epée'!$X$3=TRUE),IF(OR(J38&gt;=49,ISNUMBER(J38)=FALSE),0,VLOOKUP(J38,PointTable,K$3,TRUE)),0)</f>
        <v>0</v>
      </c>
      <c r="L38" s="21">
        <v>28</v>
      </c>
      <c r="M38" s="22">
        <f>IF(OR('Men''s Epée'!$A$3=1,'Men''s Epée'!$Y$3=TRUE),IF(OR(L38&gt;=49,ISNUMBER(L38)=FALSE),0,VLOOKUP(L38,PointTable,M$3,TRUE)),0)</f>
        <v>300</v>
      </c>
      <c r="N38" s="21" t="s">
        <v>11</v>
      </c>
      <c r="O38" s="22">
        <f>IF(OR('Men''s Epée'!$A$3=1,'Men''s Epée'!$Z$3=TRUE),IF(OR(N38&gt;=49,ISNUMBER(N38)=FALSE),0,VLOOKUP(N38,PointTable,O$3,TRUE)),0)</f>
        <v>0</v>
      </c>
      <c r="P38" s="21">
        <v>30</v>
      </c>
      <c r="Q38" s="22">
        <f>IF(OR('Men''s Epée'!$A$3=1,'Men''s Epée'!$AA$3=TRUE),IF(OR(P38&gt;=49,ISNUMBER(P38)=FALSE),0,VLOOKUP(P38,PointTable,Q$3,TRUE)),0)</f>
        <v>279</v>
      </c>
      <c r="R38" s="23"/>
      <c r="S38" s="23"/>
      <c r="T38" s="23"/>
      <c r="U38" s="24"/>
      <c r="W38" s="25">
        <f t="shared" si="12"/>
        <v>300</v>
      </c>
      <c r="X38" s="25">
        <f t="shared" si="13"/>
        <v>0</v>
      </c>
      <c r="Y38" s="25">
        <f t="shared" si="14"/>
        <v>300</v>
      </c>
      <c r="Z38" s="25">
        <f t="shared" si="15"/>
        <v>0</v>
      </c>
      <c r="AA38" s="25">
        <f t="shared" si="16"/>
        <v>279</v>
      </c>
      <c r="AB38" s="25">
        <f>IF(OR('Men''s Epée'!$A$3=1,R38&gt;0),ABS(R38),0)</f>
        <v>0</v>
      </c>
      <c r="AC38" s="25">
        <f>IF(OR('Men''s Epée'!$A$3=1,S38&gt;0),ABS(S38),0)</f>
        <v>0</v>
      </c>
      <c r="AD38" s="25">
        <f>IF(OR('Men''s Epée'!$A$3=1,T38&gt;0),ABS(T38),0)</f>
        <v>0</v>
      </c>
      <c r="AE38" s="25">
        <f>IF(OR('Men''s Epée'!$A$3=1,U38&gt;0),ABS(U38),0)</f>
        <v>0</v>
      </c>
      <c r="AG38" s="12">
        <f>IF('Men''s Epée'!$W$3=TRUE,I38,0)</f>
        <v>300</v>
      </c>
      <c r="AH38" s="12">
        <f>IF('Men''s Epée'!$X$3=TRUE,K38,0)</f>
        <v>0</v>
      </c>
      <c r="AI38" s="12">
        <f>IF('Men''s Epée'!$Y$3=TRUE,M38,0)</f>
        <v>300</v>
      </c>
      <c r="AJ38" s="12">
        <f>IF('Men''s Epée'!$Z$3=TRUE,O38,0)</f>
        <v>0</v>
      </c>
      <c r="AK38" s="12">
        <f>IF('Men''s Epée'!$AA$3=TRUE,Q38,0)</f>
        <v>279</v>
      </c>
      <c r="AL38" s="26">
        <f t="shared" si="17"/>
        <v>0</v>
      </c>
      <c r="AM38" s="26">
        <f t="shared" si="18"/>
        <v>0</v>
      </c>
      <c r="AN38" s="26">
        <f t="shared" si="19"/>
        <v>0</v>
      </c>
      <c r="AO38" s="26">
        <f t="shared" si="20"/>
        <v>0</v>
      </c>
      <c r="AP38" s="12">
        <f t="shared" si="21"/>
        <v>879</v>
      </c>
    </row>
    <row r="39" spans="1:42" ht="13.5">
      <c r="A39" s="16" t="str">
        <f t="shared" si="10"/>
        <v>36</v>
      </c>
      <c r="B39" s="16">
        <f t="shared" si="11"/>
      </c>
      <c r="C39" s="17" t="s">
        <v>265</v>
      </c>
      <c r="D39" s="18">
        <v>67</v>
      </c>
      <c r="E39" s="19">
        <f>ROUND(F39+IF('Men''s Epée'!$A$3=1,G39,0)+LARGE($W39:$AE39,1)+LARGE($W39:$AE39,2)+LARGE($W39:$AE39,3),0)</f>
        <v>811</v>
      </c>
      <c r="F39" s="20"/>
      <c r="G39" s="21"/>
      <c r="H39" s="21">
        <v>40</v>
      </c>
      <c r="I39" s="22">
        <f>IF(OR('Men''s Epée'!$A$3=1,'Men''s Epée'!$W$3=TRUE),IF(OR(H39&gt;=49,ISNUMBER(H39)=FALSE),0,VLOOKUP(H39,PointTable,I$3,TRUE)),0)</f>
        <v>240</v>
      </c>
      <c r="J39" s="21" t="s">
        <v>11</v>
      </c>
      <c r="K39" s="22">
        <f>IF(OR('Men''s Epée'!$A$3=1,'Men''s Epée'!$X$3=TRUE),IF(OR(J39&gt;=49,ISNUMBER(J39)=FALSE),0,VLOOKUP(J39,PointTable,K$3,TRUE)),0)</f>
        <v>0</v>
      </c>
      <c r="L39" s="21">
        <v>30</v>
      </c>
      <c r="M39" s="22">
        <f>IF(OR('Men''s Epée'!$A$3=1,'Men''s Epée'!$Y$3=TRUE),IF(OR(L39&gt;=49,ISNUMBER(L39)=FALSE),0,VLOOKUP(L39,PointTable,M$3,TRUE)),0)</f>
        <v>290</v>
      </c>
      <c r="N39" s="21" t="s">
        <v>11</v>
      </c>
      <c r="O39" s="22">
        <f>IF(OR('Men''s Epée'!$A$3=1,'Men''s Epée'!$Z$3=TRUE),IF(OR(N39&gt;=49,ISNUMBER(N39)=FALSE),0,VLOOKUP(N39,PointTable,O$3,TRUE)),0)</f>
        <v>0</v>
      </c>
      <c r="P39" s="21">
        <v>29</v>
      </c>
      <c r="Q39" s="22">
        <f>IF(OR('Men''s Epée'!$A$3=1,'Men''s Epée'!$AA$3=TRUE),IF(OR(P39&gt;=49,ISNUMBER(P39)=FALSE),0,VLOOKUP(P39,PointTable,Q$3,TRUE)),0)</f>
        <v>281</v>
      </c>
      <c r="R39" s="23"/>
      <c r="S39" s="23"/>
      <c r="T39" s="23"/>
      <c r="U39" s="24"/>
      <c r="W39" s="25">
        <f t="shared" si="12"/>
        <v>240</v>
      </c>
      <c r="X39" s="25">
        <f t="shared" si="13"/>
        <v>0</v>
      </c>
      <c r="Y39" s="25">
        <f t="shared" si="14"/>
        <v>290</v>
      </c>
      <c r="Z39" s="25">
        <f t="shared" si="15"/>
        <v>0</v>
      </c>
      <c r="AA39" s="25">
        <f t="shared" si="16"/>
        <v>281</v>
      </c>
      <c r="AB39" s="25">
        <f>IF(OR('Men''s Epée'!$A$3=1,R39&gt;0),ABS(R39),0)</f>
        <v>0</v>
      </c>
      <c r="AC39" s="25">
        <f>IF(OR('Men''s Epée'!$A$3=1,S39&gt;0),ABS(S39),0)</f>
        <v>0</v>
      </c>
      <c r="AD39" s="25">
        <f>IF(OR('Men''s Epée'!$A$3=1,T39&gt;0),ABS(T39),0)</f>
        <v>0</v>
      </c>
      <c r="AE39" s="25">
        <f>IF(OR('Men''s Epée'!$A$3=1,U39&gt;0),ABS(U39),0)</f>
        <v>0</v>
      </c>
      <c r="AG39" s="12">
        <f>IF('Men''s Epée'!$W$3=TRUE,I39,0)</f>
        <v>240</v>
      </c>
      <c r="AH39" s="12">
        <f>IF('Men''s Epée'!$X$3=TRUE,K39,0)</f>
        <v>0</v>
      </c>
      <c r="AI39" s="12">
        <f>IF('Men''s Epée'!$Y$3=TRUE,M39,0)</f>
        <v>290</v>
      </c>
      <c r="AJ39" s="12">
        <f>IF('Men''s Epée'!$Z$3=TRUE,O39,0)</f>
        <v>0</v>
      </c>
      <c r="AK39" s="12">
        <f>IF('Men''s Epée'!$AA$3=TRUE,Q39,0)</f>
        <v>281</v>
      </c>
      <c r="AL39" s="26">
        <f t="shared" si="17"/>
        <v>0</v>
      </c>
      <c r="AM39" s="26">
        <f t="shared" si="18"/>
        <v>0</v>
      </c>
      <c r="AN39" s="26">
        <f t="shared" si="19"/>
        <v>0</v>
      </c>
      <c r="AO39" s="26">
        <f t="shared" si="20"/>
        <v>0</v>
      </c>
      <c r="AP39" s="12">
        <f t="shared" si="21"/>
        <v>811</v>
      </c>
    </row>
    <row r="40" spans="1:42" ht="13.5">
      <c r="A40" s="16" t="str">
        <f t="shared" si="10"/>
        <v>37</v>
      </c>
      <c r="B40" s="16" t="str">
        <f t="shared" si="11"/>
        <v># ^</v>
      </c>
      <c r="C40" s="17" t="s">
        <v>290</v>
      </c>
      <c r="D40" s="18">
        <v>80</v>
      </c>
      <c r="E40" s="19">
        <f>ROUND(F40+IF('Men''s Epée'!$A$3=1,G40,0)+LARGE($W40:$AE40,1)+LARGE($W40:$AE40,2)+LARGE($W40:$AE40,3),0)</f>
        <v>795</v>
      </c>
      <c r="F40" s="20"/>
      <c r="G40" s="21"/>
      <c r="H40" s="21">
        <v>38</v>
      </c>
      <c r="I40" s="22">
        <f>IF(OR('Men''s Epée'!$A$3=1,'Men''s Epée'!$W$3=TRUE),IF(OR(H40&gt;=49,ISNUMBER(H40)=FALSE),0,VLOOKUP(H40,PointTable,I$3,TRUE)),0)</f>
        <v>250</v>
      </c>
      <c r="J40" s="21">
        <v>38</v>
      </c>
      <c r="K40" s="22">
        <f>IF(OR('Men''s Epée'!$A$3=1,'Men''s Epée'!$X$3=TRUE),IF(OR(J40&gt;=49,ISNUMBER(J40)=FALSE),0,VLOOKUP(J40,PointTable,K$3,TRUE)),0)</f>
        <v>250</v>
      </c>
      <c r="L40" s="21">
        <v>29</v>
      </c>
      <c r="M40" s="22">
        <f>IF(OR('Men''s Epée'!$A$3=1,'Men''s Epée'!$Y$3=TRUE),IF(OR(L40&gt;=49,ISNUMBER(L40)=FALSE),0,VLOOKUP(L40,PointTable,M$3,TRUE)),0)</f>
        <v>295</v>
      </c>
      <c r="N40" s="21" t="s">
        <v>11</v>
      </c>
      <c r="O40" s="22">
        <f>IF(OR('Men''s Epée'!$A$3=1,'Men''s Epée'!$Z$3=TRUE),IF(OR(N40&gt;=49,ISNUMBER(N40)=FALSE),0,VLOOKUP(N40,PointTable,O$3,TRUE)),0)</f>
        <v>0</v>
      </c>
      <c r="P40" s="21" t="s">
        <v>11</v>
      </c>
      <c r="Q40" s="22">
        <f>IF(OR('Men''s Epée'!$A$3=1,'Men''s Epée'!$AA$3=TRUE),IF(OR(P40&gt;=49,ISNUMBER(P40)=FALSE),0,VLOOKUP(P40,PointTable,Q$3,TRUE)),0)</f>
        <v>0</v>
      </c>
      <c r="R40" s="23"/>
      <c r="S40" s="23"/>
      <c r="T40" s="23"/>
      <c r="U40" s="24"/>
      <c r="W40" s="25">
        <f t="shared" si="12"/>
        <v>250</v>
      </c>
      <c r="X40" s="25">
        <f t="shared" si="13"/>
        <v>250</v>
      </c>
      <c r="Y40" s="25">
        <f t="shared" si="14"/>
        <v>295</v>
      </c>
      <c r="Z40" s="25">
        <f t="shared" si="15"/>
        <v>0</v>
      </c>
      <c r="AA40" s="25">
        <f t="shared" si="16"/>
        <v>0</v>
      </c>
      <c r="AB40" s="25">
        <f>IF(OR('Men''s Epée'!$A$3=1,R40&gt;0),ABS(R40),0)</f>
        <v>0</v>
      </c>
      <c r="AC40" s="25">
        <f>IF(OR('Men''s Epée'!$A$3=1,S40&gt;0),ABS(S40),0)</f>
        <v>0</v>
      </c>
      <c r="AD40" s="25">
        <f>IF(OR('Men''s Epée'!$A$3=1,T40&gt;0),ABS(T40),0)</f>
        <v>0</v>
      </c>
      <c r="AE40" s="25">
        <f>IF(OR('Men''s Epée'!$A$3=1,U40&gt;0),ABS(U40),0)</f>
        <v>0</v>
      </c>
      <c r="AG40" s="12">
        <f>IF('Men''s Epée'!$W$3=TRUE,I40,0)</f>
        <v>250</v>
      </c>
      <c r="AH40" s="12">
        <f>IF('Men''s Epée'!$X$3=TRUE,K40,0)</f>
        <v>250</v>
      </c>
      <c r="AI40" s="12">
        <f>IF('Men''s Epée'!$Y$3=TRUE,M40,0)</f>
        <v>295</v>
      </c>
      <c r="AJ40" s="12">
        <f>IF('Men''s Epée'!$Z$3=TRUE,O40,0)</f>
        <v>0</v>
      </c>
      <c r="AK40" s="12">
        <f>IF('Men''s Epée'!$AA$3=TRUE,Q40,0)</f>
        <v>0</v>
      </c>
      <c r="AL40" s="26">
        <f t="shared" si="17"/>
        <v>0</v>
      </c>
      <c r="AM40" s="26">
        <f t="shared" si="18"/>
        <v>0</v>
      </c>
      <c r="AN40" s="26">
        <f t="shared" si="19"/>
        <v>0</v>
      </c>
      <c r="AO40" s="26">
        <f t="shared" si="20"/>
        <v>0</v>
      </c>
      <c r="AP40" s="12">
        <f t="shared" si="21"/>
        <v>795</v>
      </c>
    </row>
    <row r="41" spans="1:42" ht="13.5">
      <c r="A41" s="16" t="str">
        <f t="shared" si="10"/>
        <v>38</v>
      </c>
      <c r="B41" s="16" t="str">
        <f t="shared" si="11"/>
        <v># ^</v>
      </c>
      <c r="C41" s="17" t="s">
        <v>175</v>
      </c>
      <c r="D41" s="18">
        <v>81</v>
      </c>
      <c r="E41" s="19">
        <f>ROUND(F41+IF('Men''s Epée'!$A$3=1,G41,0)+LARGE($W41:$AE41,1)+LARGE($W41:$AE41,2)+LARGE($W41:$AE41,3),0)</f>
        <v>695</v>
      </c>
      <c r="F41" s="20"/>
      <c r="G41" s="21"/>
      <c r="H41" s="21" t="s">
        <v>11</v>
      </c>
      <c r="I41" s="22">
        <f>IF(OR('Men''s Epée'!$A$3=1,'Men''s Epée'!$W$3=TRUE),IF(OR(H41&gt;=49,ISNUMBER(H41)=FALSE),0,VLOOKUP(H41,PointTable,I$3,TRUE)),0)</f>
        <v>0</v>
      </c>
      <c r="J41" s="21">
        <v>24</v>
      </c>
      <c r="K41" s="22">
        <f>IF(OR('Men''s Epée'!$A$3=1,'Men''s Epée'!$X$3=TRUE),IF(OR(J41&gt;=49,ISNUMBER(J41)=FALSE),0,VLOOKUP(J41,PointTable,K$3,TRUE)),0)</f>
        <v>380</v>
      </c>
      <c r="L41" s="21">
        <v>25</v>
      </c>
      <c r="M41" s="22">
        <f>IF(OR('Men''s Epée'!$A$3=1,'Men''s Epée'!$Y$3=TRUE),IF(OR(L41&gt;=49,ISNUMBER(L41)=FALSE),0,VLOOKUP(L41,PointTable,M$3,TRUE)),0)</f>
        <v>315</v>
      </c>
      <c r="N41" s="21" t="s">
        <v>11</v>
      </c>
      <c r="O41" s="22">
        <f>IF(OR('Men''s Epée'!$A$3=1,'Men''s Epée'!$Z$3=TRUE),IF(OR(N41&gt;=49,ISNUMBER(N41)=FALSE),0,VLOOKUP(N41,PointTable,O$3,TRUE)),0)</f>
        <v>0</v>
      </c>
      <c r="P41" s="21" t="s">
        <v>11</v>
      </c>
      <c r="Q41" s="22">
        <f>IF(OR('Men''s Epée'!$A$3=1,'Men''s Epée'!$AA$3=TRUE),IF(OR(P41&gt;=49,ISNUMBER(P41)=FALSE),0,VLOOKUP(P41,PointTable,Q$3,TRUE)),0)</f>
        <v>0</v>
      </c>
      <c r="R41" s="23"/>
      <c r="S41" s="23"/>
      <c r="T41" s="23"/>
      <c r="U41" s="24"/>
      <c r="W41" s="25">
        <f t="shared" si="12"/>
        <v>0</v>
      </c>
      <c r="X41" s="25">
        <f t="shared" si="13"/>
        <v>380</v>
      </c>
      <c r="Y41" s="25">
        <f t="shared" si="14"/>
        <v>315</v>
      </c>
      <c r="Z41" s="25">
        <f t="shared" si="15"/>
        <v>0</v>
      </c>
      <c r="AA41" s="25">
        <f t="shared" si="16"/>
        <v>0</v>
      </c>
      <c r="AB41" s="25">
        <f>IF(OR('Men''s Epée'!$A$3=1,R41&gt;0),ABS(R41),0)</f>
        <v>0</v>
      </c>
      <c r="AC41" s="25">
        <f>IF(OR('Men''s Epée'!$A$3=1,S41&gt;0),ABS(S41),0)</f>
        <v>0</v>
      </c>
      <c r="AD41" s="25">
        <f>IF(OR('Men''s Epée'!$A$3=1,T41&gt;0),ABS(T41),0)</f>
        <v>0</v>
      </c>
      <c r="AE41" s="25">
        <f>IF(OR('Men''s Epée'!$A$3=1,U41&gt;0),ABS(U41),0)</f>
        <v>0</v>
      </c>
      <c r="AG41" s="12">
        <f>IF('Men''s Epée'!$W$3=TRUE,I41,0)</f>
        <v>0</v>
      </c>
      <c r="AH41" s="12">
        <f>IF('Men''s Epée'!$X$3=TRUE,K41,0)</f>
        <v>380</v>
      </c>
      <c r="AI41" s="12">
        <f>IF('Men''s Epée'!$Y$3=TRUE,M41,0)</f>
        <v>315</v>
      </c>
      <c r="AJ41" s="12">
        <f>IF('Men''s Epée'!$Z$3=TRUE,O41,0)</f>
        <v>0</v>
      </c>
      <c r="AK41" s="12">
        <f>IF('Men''s Epée'!$AA$3=TRUE,Q41,0)</f>
        <v>0</v>
      </c>
      <c r="AL41" s="26">
        <f t="shared" si="17"/>
        <v>0</v>
      </c>
      <c r="AM41" s="26">
        <f t="shared" si="18"/>
        <v>0</v>
      </c>
      <c r="AN41" s="26">
        <f t="shared" si="19"/>
        <v>0</v>
      </c>
      <c r="AO41" s="26">
        <f t="shared" si="20"/>
        <v>0</v>
      </c>
      <c r="AP41" s="12">
        <f t="shared" si="21"/>
        <v>695</v>
      </c>
    </row>
    <row r="42" spans="1:42" ht="13.5">
      <c r="A42" s="16" t="str">
        <f t="shared" si="10"/>
        <v>39</v>
      </c>
      <c r="B42" s="16" t="str">
        <f t="shared" si="11"/>
        <v>#</v>
      </c>
      <c r="C42" s="17" t="s">
        <v>287</v>
      </c>
      <c r="D42" s="18">
        <v>82</v>
      </c>
      <c r="E42" s="19">
        <f>ROUND(F42+IF('Men''s Epée'!$A$3=1,G42,0)+LARGE($W42:$AE42,1)+LARGE($W42:$AE42,2)+LARGE($W42:$AE42,3),0)</f>
        <v>558</v>
      </c>
      <c r="F42" s="20"/>
      <c r="G42" s="21"/>
      <c r="H42" s="21">
        <v>31.5</v>
      </c>
      <c r="I42" s="22">
        <f>IF(OR('Men''s Epée'!$A$3=1,'Men''s Epée'!$W$3=TRUE),IF(OR(H42&gt;=49,ISNUMBER(H42)=FALSE),0,VLOOKUP(H42,PointTable,I$3,TRUE)),0)</f>
        <v>282.5</v>
      </c>
      <c r="J42" s="21" t="s">
        <v>11</v>
      </c>
      <c r="K42" s="22">
        <f>IF(OR('Men''s Epée'!$A$3=1,'Men''s Epée'!$X$3=TRUE),IF(OR(J42&gt;=49,ISNUMBER(J42)=FALSE),0,VLOOKUP(J42,PointTable,K$3,TRUE)),0)</f>
        <v>0</v>
      </c>
      <c r="L42" s="21" t="s">
        <v>11</v>
      </c>
      <c r="M42" s="22">
        <f>IF(OR('Men''s Epée'!$A$3=1,'Men''s Epée'!$Y$3=TRUE),IF(OR(L42&gt;=49,ISNUMBER(L42)=FALSE),0,VLOOKUP(L42,PointTable,M$3,TRUE)),0)</f>
        <v>0</v>
      </c>
      <c r="N42" s="21" t="s">
        <v>11</v>
      </c>
      <c r="O42" s="22">
        <f>IF(OR('Men''s Epée'!$A$3=1,'Men''s Epée'!$Z$3=TRUE),IF(OR(N42&gt;=49,ISNUMBER(N42)=FALSE),0,VLOOKUP(N42,PointTable,O$3,TRUE)),0)</f>
        <v>0</v>
      </c>
      <c r="P42" s="21">
        <v>32</v>
      </c>
      <c r="Q42" s="22">
        <f>IF(OR('Men''s Epée'!$A$3=1,'Men''s Epée'!$AA$3=TRUE),IF(OR(P42&gt;=49,ISNUMBER(P42)=FALSE),0,VLOOKUP(P42,PointTable,Q$3,TRUE)),0)</f>
        <v>275</v>
      </c>
      <c r="R42" s="23"/>
      <c r="S42" s="23"/>
      <c r="T42" s="23"/>
      <c r="U42" s="24"/>
      <c r="W42" s="25">
        <f t="shared" si="12"/>
        <v>282.5</v>
      </c>
      <c r="X42" s="25">
        <f t="shared" si="13"/>
        <v>0</v>
      </c>
      <c r="Y42" s="25">
        <f t="shared" si="14"/>
        <v>0</v>
      </c>
      <c r="Z42" s="25">
        <f t="shared" si="15"/>
        <v>0</v>
      </c>
      <c r="AA42" s="25">
        <f t="shared" si="16"/>
        <v>275</v>
      </c>
      <c r="AB42" s="25">
        <f>IF(OR('Men''s Epée'!$A$3=1,R42&gt;0),ABS(R42),0)</f>
        <v>0</v>
      </c>
      <c r="AC42" s="25">
        <f>IF(OR('Men''s Epée'!$A$3=1,S42&gt;0),ABS(S42),0)</f>
        <v>0</v>
      </c>
      <c r="AD42" s="25">
        <f>IF(OR('Men''s Epée'!$A$3=1,T42&gt;0),ABS(T42),0)</f>
        <v>0</v>
      </c>
      <c r="AE42" s="25">
        <f>IF(OR('Men''s Epée'!$A$3=1,U42&gt;0),ABS(U42),0)</f>
        <v>0</v>
      </c>
      <c r="AG42" s="12">
        <f>IF('Men''s Epée'!$W$3=TRUE,I42,0)</f>
        <v>282.5</v>
      </c>
      <c r="AH42" s="12">
        <f>IF('Men''s Epée'!$X$3=TRUE,K42,0)</f>
        <v>0</v>
      </c>
      <c r="AI42" s="12">
        <f>IF('Men''s Epée'!$Y$3=TRUE,M42,0)</f>
        <v>0</v>
      </c>
      <c r="AJ42" s="12">
        <f>IF('Men''s Epée'!$Z$3=TRUE,O42,0)</f>
        <v>0</v>
      </c>
      <c r="AK42" s="12">
        <f>IF('Men''s Epée'!$AA$3=TRUE,Q42,0)</f>
        <v>275</v>
      </c>
      <c r="AL42" s="26">
        <f t="shared" si="17"/>
        <v>0</v>
      </c>
      <c r="AM42" s="26">
        <f t="shared" si="18"/>
        <v>0</v>
      </c>
      <c r="AN42" s="26">
        <f t="shared" si="19"/>
        <v>0</v>
      </c>
      <c r="AO42" s="26">
        <f t="shared" si="20"/>
        <v>0</v>
      </c>
      <c r="AP42" s="12">
        <f t="shared" si="21"/>
        <v>557.5</v>
      </c>
    </row>
    <row r="43" spans="1:42" ht="13.5">
      <c r="A43" s="16" t="str">
        <f t="shared" si="10"/>
        <v>40</v>
      </c>
      <c r="B43" s="16" t="str">
        <f t="shared" si="11"/>
        <v>#</v>
      </c>
      <c r="C43" s="17" t="s">
        <v>273</v>
      </c>
      <c r="D43" s="18">
        <v>82</v>
      </c>
      <c r="E43" s="19">
        <f>ROUND(F43+IF('Men''s Epée'!$A$3=1,G43,0)+LARGE($W43:$AE43,1)+LARGE($W43:$AE43,2)+LARGE($W43:$AE43,3),0)</f>
        <v>480</v>
      </c>
      <c r="F43" s="20"/>
      <c r="G43" s="21"/>
      <c r="H43" s="21">
        <v>43</v>
      </c>
      <c r="I43" s="22">
        <f>IF(OR('Men''s Epée'!$A$3=1,'Men''s Epée'!$W$3=TRUE),IF(OR(H43&gt;=49,ISNUMBER(H43)=FALSE),0,VLOOKUP(H43,PointTable,I$3,TRUE)),0)</f>
        <v>225</v>
      </c>
      <c r="J43" s="21">
        <v>37</v>
      </c>
      <c r="K43" s="22">
        <f>IF(OR('Men''s Epée'!$A$3=1,'Men''s Epée'!$X$3=TRUE),IF(OR(J43&gt;=49,ISNUMBER(J43)=FALSE),0,VLOOKUP(J43,PointTable,K$3,TRUE)),0)</f>
        <v>255</v>
      </c>
      <c r="L43" s="21" t="s">
        <v>11</v>
      </c>
      <c r="M43" s="22">
        <f>IF(OR('Men''s Epée'!$A$3=1,'Men''s Epée'!$Y$3=TRUE),IF(OR(L43&gt;=49,ISNUMBER(L43)=FALSE),0,VLOOKUP(L43,PointTable,M$3,TRUE)),0)</f>
        <v>0</v>
      </c>
      <c r="N43" s="21" t="s">
        <v>11</v>
      </c>
      <c r="O43" s="22">
        <f>IF(OR('Men''s Epée'!$A$3=1,'Men''s Epée'!$Z$3=TRUE),IF(OR(N43&gt;=49,ISNUMBER(N43)=FALSE),0,VLOOKUP(N43,PointTable,O$3,TRUE)),0)</f>
        <v>0</v>
      </c>
      <c r="P43" s="21" t="s">
        <v>11</v>
      </c>
      <c r="Q43" s="22">
        <f>IF(OR('Men''s Epée'!$A$3=1,'Men''s Epée'!$AA$3=TRUE),IF(OR(P43&gt;=49,ISNUMBER(P43)=FALSE),0,VLOOKUP(P43,PointTable,Q$3,TRUE)),0)</f>
        <v>0</v>
      </c>
      <c r="R43" s="23"/>
      <c r="S43" s="23"/>
      <c r="T43" s="23"/>
      <c r="U43" s="24"/>
      <c r="W43" s="25">
        <f t="shared" si="12"/>
        <v>225</v>
      </c>
      <c r="X43" s="25">
        <f t="shared" si="13"/>
        <v>255</v>
      </c>
      <c r="Y43" s="25">
        <f t="shared" si="14"/>
        <v>0</v>
      </c>
      <c r="Z43" s="25">
        <f t="shared" si="15"/>
        <v>0</v>
      </c>
      <c r="AA43" s="25">
        <f t="shared" si="16"/>
        <v>0</v>
      </c>
      <c r="AB43" s="25">
        <f>IF(OR('Men''s Epée'!$A$3=1,R43&gt;0),ABS(R43),0)</f>
        <v>0</v>
      </c>
      <c r="AC43" s="25">
        <f>IF(OR('Men''s Epée'!$A$3=1,S43&gt;0),ABS(S43),0)</f>
        <v>0</v>
      </c>
      <c r="AD43" s="25">
        <f>IF(OR('Men''s Epée'!$A$3=1,T43&gt;0),ABS(T43),0)</f>
        <v>0</v>
      </c>
      <c r="AE43" s="25">
        <f>IF(OR('Men''s Epée'!$A$3=1,U43&gt;0),ABS(U43),0)</f>
        <v>0</v>
      </c>
      <c r="AG43" s="12">
        <f>IF('Men''s Epée'!$W$3=TRUE,I43,0)</f>
        <v>225</v>
      </c>
      <c r="AH43" s="12">
        <f>IF('Men''s Epée'!$X$3=TRUE,K43,0)</f>
        <v>255</v>
      </c>
      <c r="AI43" s="12">
        <f>IF('Men''s Epée'!$Y$3=TRUE,M43,0)</f>
        <v>0</v>
      </c>
      <c r="AJ43" s="12">
        <f>IF('Men''s Epée'!$Z$3=TRUE,O43,0)</f>
        <v>0</v>
      </c>
      <c r="AK43" s="12">
        <f>IF('Men''s Epée'!$AA$3=TRUE,Q43,0)</f>
        <v>0</v>
      </c>
      <c r="AL43" s="26">
        <f t="shared" si="17"/>
        <v>0</v>
      </c>
      <c r="AM43" s="26">
        <f t="shared" si="18"/>
        <v>0</v>
      </c>
      <c r="AN43" s="26">
        <f t="shared" si="19"/>
        <v>0</v>
      </c>
      <c r="AO43" s="26">
        <f t="shared" si="20"/>
        <v>0</v>
      </c>
      <c r="AP43" s="12">
        <f t="shared" si="21"/>
        <v>480</v>
      </c>
    </row>
    <row r="44" spans="1:42" ht="13.5">
      <c r="A44" s="16" t="str">
        <f t="shared" si="10"/>
        <v>41</v>
      </c>
      <c r="B44" s="16" t="str">
        <f t="shared" si="11"/>
        <v>^</v>
      </c>
      <c r="C44" s="17" t="s">
        <v>279</v>
      </c>
      <c r="D44" s="18">
        <v>78</v>
      </c>
      <c r="E44" s="19">
        <f>ROUND(F44+IF('Men''s Epée'!$A$3=1,G44,0)+LARGE($W44:$AE44,1)+LARGE($W44:$AE44,2)+LARGE($W44:$AE44,3),0)</f>
        <v>400</v>
      </c>
      <c r="F44" s="20"/>
      <c r="G44" s="21"/>
      <c r="H44" s="21" t="s">
        <v>11</v>
      </c>
      <c r="I44" s="22">
        <f>IF(OR('Men''s Epée'!$A$3=1,'Men''s Epée'!$W$3=TRUE),IF(OR(H44&gt;=49,ISNUMBER(H44)=FALSE),0,VLOOKUP(H44,PointTable,I$3,TRUE)),0)</f>
        <v>0</v>
      </c>
      <c r="J44" s="21">
        <v>20</v>
      </c>
      <c r="K44" s="22">
        <f>IF(OR('Men''s Epée'!$A$3=1,'Men''s Epée'!$X$3=TRUE),IF(OR(J44&gt;=49,ISNUMBER(J44)=FALSE),0,VLOOKUP(J44,PointTable,K$3,TRUE)),0)</f>
        <v>400</v>
      </c>
      <c r="L44" s="21" t="s">
        <v>11</v>
      </c>
      <c r="M44" s="22">
        <f>IF(OR('Men''s Epée'!$A$3=1,'Men''s Epée'!$Y$3=TRUE),IF(OR(L44&gt;=49,ISNUMBER(L44)=FALSE),0,VLOOKUP(L44,PointTable,M$3,TRUE)),0)</f>
        <v>0</v>
      </c>
      <c r="N44" s="21" t="s">
        <v>11</v>
      </c>
      <c r="O44" s="22">
        <f>IF(OR('Men''s Epée'!$A$3=1,'Men''s Epée'!$Z$3=TRUE),IF(OR(N44&gt;=49,ISNUMBER(N44)=FALSE),0,VLOOKUP(N44,PointTable,O$3,TRUE)),0)</f>
        <v>0</v>
      </c>
      <c r="P44" s="21" t="s">
        <v>11</v>
      </c>
      <c r="Q44" s="22">
        <f>IF(OR('Men''s Epée'!$A$3=1,'Men''s Epée'!$AA$3=TRUE),IF(OR(P44&gt;=49,ISNUMBER(P44)=FALSE),0,VLOOKUP(P44,PointTable,Q$3,TRUE)),0)</f>
        <v>0</v>
      </c>
      <c r="R44" s="23"/>
      <c r="S44" s="23"/>
      <c r="T44" s="23"/>
      <c r="U44" s="24"/>
      <c r="W44" s="25">
        <f t="shared" si="12"/>
        <v>0</v>
      </c>
      <c r="X44" s="25">
        <f t="shared" si="13"/>
        <v>400</v>
      </c>
      <c r="Y44" s="25">
        <f t="shared" si="14"/>
        <v>0</v>
      </c>
      <c r="Z44" s="25">
        <f t="shared" si="15"/>
        <v>0</v>
      </c>
      <c r="AA44" s="25">
        <f t="shared" si="16"/>
        <v>0</v>
      </c>
      <c r="AB44" s="25">
        <f>IF(OR('Men''s Epée'!$A$3=1,R44&gt;0),ABS(R44),0)</f>
        <v>0</v>
      </c>
      <c r="AC44" s="25">
        <f>IF(OR('Men''s Epée'!$A$3=1,S44&gt;0),ABS(S44),0)</f>
        <v>0</v>
      </c>
      <c r="AD44" s="25">
        <f>IF(OR('Men''s Epée'!$A$3=1,T44&gt;0),ABS(T44),0)</f>
        <v>0</v>
      </c>
      <c r="AE44" s="25">
        <f>IF(OR('Men''s Epée'!$A$3=1,U44&gt;0),ABS(U44),0)</f>
        <v>0</v>
      </c>
      <c r="AG44" s="12">
        <f>IF('Men''s Epée'!$W$3=TRUE,I44,0)</f>
        <v>0</v>
      </c>
      <c r="AH44" s="12">
        <f>IF('Men''s Epée'!$X$3=TRUE,K44,0)</f>
        <v>400</v>
      </c>
      <c r="AI44" s="12">
        <f>IF('Men''s Epée'!$Y$3=TRUE,M44,0)</f>
        <v>0</v>
      </c>
      <c r="AJ44" s="12">
        <f>IF('Men''s Epée'!$Z$3=TRUE,O44,0)</f>
        <v>0</v>
      </c>
      <c r="AK44" s="12">
        <f>IF('Men''s Epée'!$AA$3=TRUE,Q44,0)</f>
        <v>0</v>
      </c>
      <c r="AL44" s="26">
        <f t="shared" si="17"/>
        <v>0</v>
      </c>
      <c r="AM44" s="26">
        <f t="shared" si="18"/>
        <v>0</v>
      </c>
      <c r="AN44" s="26">
        <f t="shared" si="19"/>
        <v>0</v>
      </c>
      <c r="AO44" s="26">
        <f t="shared" si="20"/>
        <v>0</v>
      </c>
      <c r="AP44" s="12">
        <f t="shared" si="21"/>
        <v>400</v>
      </c>
    </row>
    <row r="45" spans="1:42" ht="13.5">
      <c r="A45" s="16" t="str">
        <f t="shared" si="10"/>
        <v>42T</v>
      </c>
      <c r="B45" s="16" t="str">
        <f t="shared" si="11"/>
        <v>^</v>
      </c>
      <c r="C45" s="17" t="s">
        <v>286</v>
      </c>
      <c r="D45" s="18">
        <v>78</v>
      </c>
      <c r="E45" s="19">
        <f>ROUND(F45+IF('Men''s Epée'!$A$3=1,G45,0)+LARGE($W45:$AE45,1)+LARGE($W45:$AE45,2)+LARGE($W45:$AE45,3),0)</f>
        <v>290</v>
      </c>
      <c r="F45" s="20"/>
      <c r="G45" s="21"/>
      <c r="H45" s="21">
        <v>30</v>
      </c>
      <c r="I45" s="22">
        <f>IF(OR('Men''s Epée'!$A$3=1,'Men''s Epée'!$W$3=TRUE),IF(OR(H45&gt;=49,ISNUMBER(H45)=FALSE),0,VLOOKUP(H45,PointTable,I$3,TRUE)),0)</f>
        <v>290</v>
      </c>
      <c r="J45" s="21" t="s">
        <v>11</v>
      </c>
      <c r="K45" s="22">
        <f>IF(OR('Men''s Epée'!$A$3=1,'Men''s Epée'!$X$3=TRUE),IF(OR(J45&gt;=49,ISNUMBER(J45)=FALSE),0,VLOOKUP(J45,PointTable,K$3,TRUE)),0)</f>
        <v>0</v>
      </c>
      <c r="L45" s="21" t="s">
        <v>11</v>
      </c>
      <c r="M45" s="22">
        <f>IF(OR('Men''s Epée'!$A$3=1,'Men''s Epée'!$Y$3=TRUE),IF(OR(L45&gt;=49,ISNUMBER(L45)=FALSE),0,VLOOKUP(L45,PointTable,M$3,TRUE)),0)</f>
        <v>0</v>
      </c>
      <c r="N45" s="21" t="s">
        <v>11</v>
      </c>
      <c r="O45" s="22">
        <f>IF(OR('Men''s Epée'!$A$3=1,'Men''s Epée'!$Z$3=TRUE),IF(OR(N45&gt;=49,ISNUMBER(N45)=FALSE),0,VLOOKUP(N45,PointTable,O$3,TRUE)),0)</f>
        <v>0</v>
      </c>
      <c r="P45" s="21" t="s">
        <v>11</v>
      </c>
      <c r="Q45" s="22">
        <f>IF(OR('Men''s Epée'!$A$3=1,'Men''s Epée'!$AA$3=TRUE),IF(OR(P45&gt;=49,ISNUMBER(P45)=FALSE),0,VLOOKUP(P45,PointTable,Q$3,TRUE)),0)</f>
        <v>0</v>
      </c>
      <c r="R45" s="23"/>
      <c r="S45" s="23"/>
      <c r="T45" s="23"/>
      <c r="U45" s="24"/>
      <c r="W45" s="25">
        <f t="shared" si="12"/>
        <v>290</v>
      </c>
      <c r="X45" s="25">
        <f t="shared" si="13"/>
        <v>0</v>
      </c>
      <c r="Y45" s="25">
        <f t="shared" si="14"/>
        <v>0</v>
      </c>
      <c r="Z45" s="25">
        <f t="shared" si="15"/>
        <v>0</v>
      </c>
      <c r="AA45" s="25">
        <f t="shared" si="16"/>
        <v>0</v>
      </c>
      <c r="AB45" s="25">
        <f>IF(OR('Men''s Epée'!$A$3=1,R45&gt;0),ABS(R45),0)</f>
        <v>0</v>
      </c>
      <c r="AC45" s="25">
        <f>IF(OR('Men''s Epée'!$A$3=1,S45&gt;0),ABS(S45),0)</f>
        <v>0</v>
      </c>
      <c r="AD45" s="25">
        <f>IF(OR('Men''s Epée'!$A$3=1,T45&gt;0),ABS(T45),0)</f>
        <v>0</v>
      </c>
      <c r="AE45" s="25">
        <f>IF(OR('Men''s Epée'!$A$3=1,U45&gt;0),ABS(U45),0)</f>
        <v>0</v>
      </c>
      <c r="AG45" s="12">
        <f>IF('Men''s Epée'!$W$3=TRUE,I45,0)</f>
        <v>290</v>
      </c>
      <c r="AH45" s="12">
        <f>IF('Men''s Epée'!$X$3=TRUE,K45,0)</f>
        <v>0</v>
      </c>
      <c r="AI45" s="12">
        <f>IF('Men''s Epée'!$Y$3=TRUE,M45,0)</f>
        <v>0</v>
      </c>
      <c r="AJ45" s="12">
        <f>IF('Men''s Epée'!$Z$3=TRUE,O45,0)</f>
        <v>0</v>
      </c>
      <c r="AK45" s="12">
        <f>IF('Men''s Epée'!$AA$3=TRUE,Q45,0)</f>
        <v>0</v>
      </c>
      <c r="AL45" s="26">
        <f t="shared" si="17"/>
        <v>0</v>
      </c>
      <c r="AM45" s="26">
        <f t="shared" si="18"/>
        <v>0</v>
      </c>
      <c r="AN45" s="26">
        <f t="shared" si="19"/>
        <v>0</v>
      </c>
      <c r="AO45" s="26">
        <f t="shared" si="20"/>
        <v>0</v>
      </c>
      <c r="AP45" s="12">
        <f t="shared" si="21"/>
        <v>290</v>
      </c>
    </row>
    <row r="46" spans="1:42" ht="13.5">
      <c r="A46" s="16" t="str">
        <f t="shared" si="10"/>
        <v>42T</v>
      </c>
      <c r="B46" s="16">
        <f t="shared" si="11"/>
      </c>
      <c r="C46" s="17" t="s">
        <v>278</v>
      </c>
      <c r="D46" s="18">
        <v>65</v>
      </c>
      <c r="E46" s="19">
        <f>ROUND(F46+IF('Men''s Epée'!$A$3=1,G46,0)+LARGE($W46:$AE46,1)+LARGE($W46:$AE46,2)+LARGE($W46:$AE46,3),0)</f>
        <v>290</v>
      </c>
      <c r="F46" s="20"/>
      <c r="G46" s="21"/>
      <c r="H46" s="21" t="s">
        <v>11</v>
      </c>
      <c r="I46" s="22">
        <f>IF(OR('Men''s Epée'!$A$3=1,'Men''s Epée'!$W$3=TRUE),IF(OR(H46&gt;=49,ISNUMBER(H46)=FALSE),0,VLOOKUP(H46,PointTable,I$3,TRUE)),0)</f>
        <v>0</v>
      </c>
      <c r="J46" s="21">
        <v>30</v>
      </c>
      <c r="K46" s="22">
        <f>IF(OR('Men''s Epée'!$A$3=1,'Men''s Epée'!$X$3=TRUE),IF(OR(J46&gt;=49,ISNUMBER(J46)=FALSE),0,VLOOKUP(J46,PointTable,K$3,TRUE)),0)</f>
        <v>290</v>
      </c>
      <c r="L46" s="21" t="s">
        <v>11</v>
      </c>
      <c r="M46" s="22">
        <f>IF(OR('Men''s Epée'!$A$3=1,'Men''s Epée'!$Y$3=TRUE),IF(OR(L46&gt;=49,ISNUMBER(L46)=FALSE),0,VLOOKUP(L46,PointTable,M$3,TRUE)),0)</f>
        <v>0</v>
      </c>
      <c r="N46" s="21" t="s">
        <v>11</v>
      </c>
      <c r="O46" s="22">
        <f>IF(OR('Men''s Epée'!$A$3=1,'Men''s Epée'!$Z$3=TRUE),IF(OR(N46&gt;=49,ISNUMBER(N46)=FALSE),0,VLOOKUP(N46,PointTable,O$3,TRUE)),0)</f>
        <v>0</v>
      </c>
      <c r="P46" s="21" t="s">
        <v>11</v>
      </c>
      <c r="Q46" s="22">
        <f>IF(OR('Men''s Epée'!$A$3=1,'Men''s Epée'!$AA$3=TRUE),IF(OR(P46&gt;=49,ISNUMBER(P46)=FALSE),0,VLOOKUP(P46,PointTable,Q$3,TRUE)),0)</f>
        <v>0</v>
      </c>
      <c r="R46" s="23"/>
      <c r="S46" s="23"/>
      <c r="T46" s="23"/>
      <c r="U46" s="24"/>
      <c r="W46" s="25">
        <f t="shared" si="12"/>
        <v>0</v>
      </c>
      <c r="X46" s="25">
        <f t="shared" si="13"/>
        <v>290</v>
      </c>
      <c r="Y46" s="25">
        <f t="shared" si="14"/>
        <v>0</v>
      </c>
      <c r="Z46" s="25">
        <f t="shared" si="15"/>
        <v>0</v>
      </c>
      <c r="AA46" s="25">
        <f t="shared" si="16"/>
        <v>0</v>
      </c>
      <c r="AB46" s="25">
        <f>IF(OR('Men''s Epée'!$A$3=1,R46&gt;0),ABS(R46),0)</f>
        <v>0</v>
      </c>
      <c r="AC46" s="25">
        <f>IF(OR('Men''s Epée'!$A$3=1,S46&gt;0),ABS(S46),0)</f>
        <v>0</v>
      </c>
      <c r="AD46" s="25">
        <f>IF(OR('Men''s Epée'!$A$3=1,T46&gt;0),ABS(T46),0)</f>
        <v>0</v>
      </c>
      <c r="AE46" s="25">
        <f>IF(OR('Men''s Epée'!$A$3=1,U46&gt;0),ABS(U46),0)</f>
        <v>0</v>
      </c>
      <c r="AG46" s="12">
        <f>IF('Men''s Epée'!$W$3=TRUE,I46,0)</f>
        <v>0</v>
      </c>
      <c r="AH46" s="12">
        <f>IF('Men''s Epée'!$X$3=TRUE,K46,0)</f>
        <v>290</v>
      </c>
      <c r="AI46" s="12">
        <f>IF('Men''s Epée'!$Y$3=TRUE,M46,0)</f>
        <v>0</v>
      </c>
      <c r="AJ46" s="12">
        <f>IF('Men''s Epée'!$Z$3=TRUE,O46,0)</f>
        <v>0</v>
      </c>
      <c r="AK46" s="12">
        <f>IF('Men''s Epée'!$AA$3=TRUE,Q46,0)</f>
        <v>0</v>
      </c>
      <c r="AL46" s="26">
        <f t="shared" si="17"/>
        <v>0</v>
      </c>
      <c r="AM46" s="26">
        <f t="shared" si="18"/>
        <v>0</v>
      </c>
      <c r="AN46" s="26">
        <f t="shared" si="19"/>
        <v>0</v>
      </c>
      <c r="AO46" s="26">
        <f t="shared" si="20"/>
        <v>0</v>
      </c>
      <c r="AP46" s="12">
        <f t="shared" si="21"/>
        <v>290</v>
      </c>
    </row>
    <row r="47" spans="1:42" ht="13.5">
      <c r="A47" s="16" t="str">
        <f t="shared" si="10"/>
        <v>44</v>
      </c>
      <c r="B47" s="16">
        <f t="shared" si="11"/>
      </c>
      <c r="C47" s="17" t="s">
        <v>341</v>
      </c>
      <c r="D47" s="18">
        <v>49</v>
      </c>
      <c r="E47" s="19">
        <f>ROUND(F47+IF('Men''s Epée'!$A$3=1,G47,0)+LARGE($W47:$AE47,1)+LARGE($W47:$AE47,2)+LARGE($W47:$AE47,3),0)</f>
        <v>285</v>
      </c>
      <c r="F47" s="20"/>
      <c r="G47" s="21"/>
      <c r="H47" s="21" t="s">
        <v>11</v>
      </c>
      <c r="I47" s="22">
        <f>IF(OR('Men''s Epée'!$A$3=1,'Men''s Epée'!$W$3=TRUE),IF(OR(H47&gt;=49,ISNUMBER(H47)=FALSE),0,VLOOKUP(H47,PointTable,I$3,TRUE)),0)</f>
        <v>0</v>
      </c>
      <c r="J47" s="21">
        <v>31</v>
      </c>
      <c r="K47" s="22">
        <f>IF(OR('Men''s Epée'!$A$3=1,'Men''s Epée'!$X$3=TRUE),IF(OR(J47&gt;=49,ISNUMBER(J47)=FALSE),0,VLOOKUP(J47,PointTable,K$3,TRUE)),0)</f>
        <v>285</v>
      </c>
      <c r="L47" s="21" t="s">
        <v>11</v>
      </c>
      <c r="M47" s="22">
        <f>IF(OR('Men''s Epée'!$A$3=1,'Men''s Epée'!$Y$3=TRUE),IF(OR(L47&gt;=49,ISNUMBER(L47)=FALSE),0,VLOOKUP(L47,PointTable,M$3,TRUE)),0)</f>
        <v>0</v>
      </c>
      <c r="N47" s="21" t="s">
        <v>11</v>
      </c>
      <c r="O47" s="22">
        <f>IF(OR('Men''s Epée'!$A$3=1,'Men''s Epée'!$Z$3=TRUE),IF(OR(N47&gt;=49,ISNUMBER(N47)=FALSE),0,VLOOKUP(N47,PointTable,O$3,TRUE)),0)</f>
        <v>0</v>
      </c>
      <c r="P47" s="21" t="s">
        <v>11</v>
      </c>
      <c r="Q47" s="22">
        <f>IF(OR('Men''s Epée'!$A$3=1,'Men''s Epée'!$AA$3=TRUE),IF(OR(P47&gt;=49,ISNUMBER(P47)=FALSE),0,VLOOKUP(P47,PointTable,Q$3,TRUE)),0)</f>
        <v>0</v>
      </c>
      <c r="R47" s="23"/>
      <c r="S47" s="23"/>
      <c r="T47" s="23"/>
      <c r="U47" s="24"/>
      <c r="W47" s="25">
        <f t="shared" si="12"/>
        <v>0</v>
      </c>
      <c r="X47" s="25">
        <f t="shared" si="13"/>
        <v>285</v>
      </c>
      <c r="Y47" s="25">
        <f t="shared" si="14"/>
        <v>0</v>
      </c>
      <c r="Z47" s="25">
        <f t="shared" si="15"/>
        <v>0</v>
      </c>
      <c r="AA47" s="25">
        <f t="shared" si="16"/>
        <v>0</v>
      </c>
      <c r="AB47" s="25">
        <f>IF(OR('Men''s Epée'!$A$3=1,R47&gt;0),ABS(R47),0)</f>
        <v>0</v>
      </c>
      <c r="AC47" s="25">
        <f>IF(OR('Men''s Epée'!$A$3=1,S47&gt;0),ABS(S47),0)</f>
        <v>0</v>
      </c>
      <c r="AD47" s="25">
        <f>IF(OR('Men''s Epée'!$A$3=1,T47&gt;0),ABS(T47),0)</f>
        <v>0</v>
      </c>
      <c r="AE47" s="25">
        <f>IF(OR('Men''s Epée'!$A$3=1,U47&gt;0),ABS(U47),0)</f>
        <v>0</v>
      </c>
      <c r="AG47" s="12">
        <f>IF('Men''s Epée'!$W$3=TRUE,I47,0)</f>
        <v>0</v>
      </c>
      <c r="AH47" s="12">
        <f>IF('Men''s Epée'!$X$3=TRUE,K47,0)</f>
        <v>285</v>
      </c>
      <c r="AI47" s="12">
        <f>IF('Men''s Epée'!$Y$3=TRUE,M47,0)</f>
        <v>0</v>
      </c>
      <c r="AJ47" s="12">
        <f>IF('Men''s Epée'!$Z$3=TRUE,O47,0)</f>
        <v>0</v>
      </c>
      <c r="AK47" s="12">
        <f>IF('Men''s Epée'!$AA$3=TRUE,Q47,0)</f>
        <v>0</v>
      </c>
      <c r="AL47" s="26">
        <f t="shared" si="17"/>
        <v>0</v>
      </c>
      <c r="AM47" s="26">
        <f t="shared" si="18"/>
        <v>0</v>
      </c>
      <c r="AN47" s="26">
        <f t="shared" si="19"/>
        <v>0</v>
      </c>
      <c r="AO47" s="26">
        <f t="shared" si="20"/>
        <v>0</v>
      </c>
      <c r="AP47" s="12">
        <f t="shared" si="21"/>
        <v>285</v>
      </c>
    </row>
    <row r="48" spans="1:42" ht="13.5">
      <c r="A48" s="16" t="str">
        <f t="shared" si="10"/>
        <v>45</v>
      </c>
      <c r="B48" s="16" t="str">
        <f t="shared" si="11"/>
        <v>#</v>
      </c>
      <c r="C48" s="17" t="s">
        <v>342</v>
      </c>
      <c r="D48" s="36">
        <v>83</v>
      </c>
      <c r="E48" s="19">
        <f>ROUND(F48+IF('Men''s Epée'!$A$3=1,G48,0)+LARGE($W48:$AE48,1)+LARGE($W48:$AE48,2)+LARGE($W48:$AE48,3),0)</f>
        <v>280</v>
      </c>
      <c r="F48" s="20"/>
      <c r="G48" s="21"/>
      <c r="H48" s="21" t="s">
        <v>11</v>
      </c>
      <c r="I48" s="22">
        <f>IF(OR('Men''s Epée'!$A$3=1,'Men''s Epée'!$W$3=TRUE),IF(OR(H48&gt;=49,ISNUMBER(H48)=FALSE),0,VLOOKUP(H48,PointTable,I$3,TRUE)),0)</f>
        <v>0</v>
      </c>
      <c r="J48" s="21">
        <v>32</v>
      </c>
      <c r="K48" s="22">
        <f>IF(OR('Men''s Epée'!$A$3=1,'Men''s Epée'!$X$3=TRUE),IF(OR(J48&gt;=49,ISNUMBER(J48)=FALSE),0,VLOOKUP(J48,PointTable,K$3,TRUE)),0)</f>
        <v>280</v>
      </c>
      <c r="L48" s="21" t="s">
        <v>11</v>
      </c>
      <c r="M48" s="22">
        <f>IF(OR('Men''s Epée'!$A$3=1,'Men''s Epée'!$Y$3=TRUE),IF(OR(L48&gt;=49,ISNUMBER(L48)=FALSE),0,VLOOKUP(L48,PointTable,M$3,TRUE)),0)</f>
        <v>0</v>
      </c>
      <c r="N48" s="21" t="s">
        <v>11</v>
      </c>
      <c r="O48" s="22">
        <f>IF(OR('Men''s Epée'!$A$3=1,'Men''s Epée'!$Z$3=TRUE),IF(OR(N48&gt;=49,ISNUMBER(N48)=FALSE),0,VLOOKUP(N48,PointTable,O$3,TRUE)),0)</f>
        <v>0</v>
      </c>
      <c r="P48" s="21" t="s">
        <v>11</v>
      </c>
      <c r="Q48" s="22">
        <f>IF(OR('Men''s Epée'!$A$3=1,'Men''s Epée'!$AA$3=TRUE),IF(OR(P48&gt;=49,ISNUMBER(P48)=FALSE),0,VLOOKUP(P48,PointTable,Q$3,TRUE)),0)</f>
        <v>0</v>
      </c>
      <c r="R48" s="23"/>
      <c r="S48" s="23"/>
      <c r="T48" s="23"/>
      <c r="U48" s="24"/>
      <c r="W48" s="25">
        <f t="shared" si="12"/>
        <v>0</v>
      </c>
      <c r="X48" s="25">
        <f t="shared" si="13"/>
        <v>280</v>
      </c>
      <c r="Y48" s="25">
        <f t="shared" si="14"/>
        <v>0</v>
      </c>
      <c r="Z48" s="25">
        <f t="shared" si="15"/>
        <v>0</v>
      </c>
      <c r="AA48" s="25">
        <f t="shared" si="16"/>
        <v>0</v>
      </c>
      <c r="AB48" s="25">
        <f>IF(OR('Men''s Epée'!$A$3=1,R48&gt;0),ABS(R48),0)</f>
        <v>0</v>
      </c>
      <c r="AC48" s="25">
        <f>IF(OR('Men''s Epée'!$A$3=1,S48&gt;0),ABS(S48),0)</f>
        <v>0</v>
      </c>
      <c r="AD48" s="25">
        <f>IF(OR('Men''s Epée'!$A$3=1,T48&gt;0),ABS(T48),0)</f>
        <v>0</v>
      </c>
      <c r="AE48" s="25">
        <f>IF(OR('Men''s Epée'!$A$3=1,U48&gt;0),ABS(U48),0)</f>
        <v>0</v>
      </c>
      <c r="AG48" s="12">
        <f>IF('Men''s Epée'!$W$3=TRUE,I48,0)</f>
        <v>0</v>
      </c>
      <c r="AH48" s="12">
        <f>IF('Men''s Epée'!$X$3=TRUE,K48,0)</f>
        <v>280</v>
      </c>
      <c r="AI48" s="12">
        <f>IF('Men''s Epée'!$Y$3=TRUE,M48,0)</f>
        <v>0</v>
      </c>
      <c r="AJ48" s="12">
        <f>IF('Men''s Epée'!$Z$3=TRUE,O48,0)</f>
        <v>0</v>
      </c>
      <c r="AK48" s="12">
        <f>IF('Men''s Epée'!$AA$3=TRUE,Q48,0)</f>
        <v>0</v>
      </c>
      <c r="AL48" s="26">
        <f t="shared" si="17"/>
        <v>0</v>
      </c>
      <c r="AM48" s="26">
        <f t="shared" si="18"/>
        <v>0</v>
      </c>
      <c r="AN48" s="26">
        <f t="shared" si="19"/>
        <v>0</v>
      </c>
      <c r="AO48" s="26">
        <f t="shared" si="20"/>
        <v>0</v>
      </c>
      <c r="AP48" s="12">
        <f t="shared" si="21"/>
        <v>280</v>
      </c>
    </row>
    <row r="49" spans="1:42" ht="13.5">
      <c r="A49" s="16" t="str">
        <f t="shared" si="10"/>
        <v>46</v>
      </c>
      <c r="B49" s="16">
        <f t="shared" si="11"/>
      </c>
      <c r="C49" s="17" t="s">
        <v>343</v>
      </c>
      <c r="D49" s="18">
        <v>53</v>
      </c>
      <c r="E49" s="19">
        <f>ROUND(F49+IF('Men''s Epée'!$A$3=1,G49,0)+LARGE($W49:$AE49,1)+LARGE($W49:$AE49,2)+LARGE($W49:$AE49,3),0)</f>
        <v>270</v>
      </c>
      <c r="F49" s="20"/>
      <c r="G49" s="21"/>
      <c r="H49" s="21" t="s">
        <v>11</v>
      </c>
      <c r="I49" s="22">
        <f>IF(OR('Men''s Epée'!$A$3=1,'Men''s Epée'!$W$3=TRUE),IF(OR(H49&gt;=49,ISNUMBER(H49)=FALSE),0,VLOOKUP(H49,PointTable,I$3,TRUE)),0)</f>
        <v>0</v>
      </c>
      <c r="J49" s="21">
        <v>34</v>
      </c>
      <c r="K49" s="22">
        <f>IF(OR('Men''s Epée'!$A$3=1,'Men''s Epée'!$X$3=TRUE),IF(OR(J49&gt;=49,ISNUMBER(J49)=FALSE),0,VLOOKUP(J49,PointTable,K$3,TRUE)),0)</f>
        <v>270</v>
      </c>
      <c r="L49" s="21" t="s">
        <v>11</v>
      </c>
      <c r="M49" s="22">
        <f>IF(OR('Men''s Epée'!$A$3=1,'Men''s Epée'!$Y$3=TRUE),IF(OR(L49&gt;=49,ISNUMBER(L49)=FALSE),0,VLOOKUP(L49,PointTable,M$3,TRUE)),0)</f>
        <v>0</v>
      </c>
      <c r="N49" s="21" t="s">
        <v>11</v>
      </c>
      <c r="O49" s="22">
        <f>IF(OR('Men''s Epée'!$A$3=1,'Men''s Epée'!$Z$3=TRUE),IF(OR(N49&gt;=49,ISNUMBER(N49)=FALSE),0,VLOOKUP(N49,PointTable,O$3,TRUE)),0)</f>
        <v>0</v>
      </c>
      <c r="P49" s="21" t="s">
        <v>11</v>
      </c>
      <c r="Q49" s="22">
        <f>IF(OR('Men''s Epée'!$A$3=1,'Men''s Epée'!$AA$3=TRUE),IF(OR(P49&gt;=49,ISNUMBER(P49)=FALSE),0,VLOOKUP(P49,PointTable,Q$3,TRUE)),0)</f>
        <v>0</v>
      </c>
      <c r="R49" s="23"/>
      <c r="S49" s="23"/>
      <c r="T49" s="23"/>
      <c r="U49" s="24"/>
      <c r="W49" s="25">
        <f t="shared" si="12"/>
        <v>0</v>
      </c>
      <c r="X49" s="25">
        <f t="shared" si="13"/>
        <v>270</v>
      </c>
      <c r="Y49" s="25">
        <f t="shared" si="14"/>
        <v>0</v>
      </c>
      <c r="Z49" s="25">
        <f t="shared" si="15"/>
        <v>0</v>
      </c>
      <c r="AA49" s="25">
        <f t="shared" si="16"/>
        <v>0</v>
      </c>
      <c r="AB49" s="25">
        <f>IF(OR('Men''s Epée'!$A$3=1,R49&gt;0),ABS(R49),0)</f>
        <v>0</v>
      </c>
      <c r="AC49" s="25">
        <f>IF(OR('Men''s Epée'!$A$3=1,S49&gt;0),ABS(S49),0)</f>
        <v>0</v>
      </c>
      <c r="AD49" s="25">
        <f>IF(OR('Men''s Epée'!$A$3=1,T49&gt;0),ABS(T49),0)</f>
        <v>0</v>
      </c>
      <c r="AE49" s="25">
        <f>IF(OR('Men''s Epée'!$A$3=1,U49&gt;0),ABS(U49),0)</f>
        <v>0</v>
      </c>
      <c r="AG49" s="12">
        <f>IF('Men''s Epée'!$W$3=TRUE,I49,0)</f>
        <v>0</v>
      </c>
      <c r="AH49" s="12">
        <f>IF('Men''s Epée'!$X$3=TRUE,K49,0)</f>
        <v>270</v>
      </c>
      <c r="AI49" s="12">
        <f>IF('Men''s Epée'!$Y$3=TRUE,M49,0)</f>
        <v>0</v>
      </c>
      <c r="AJ49" s="12">
        <f>IF('Men''s Epée'!$Z$3=TRUE,O49,0)</f>
        <v>0</v>
      </c>
      <c r="AK49" s="12">
        <f>IF('Men''s Epée'!$AA$3=TRUE,Q49,0)</f>
        <v>0</v>
      </c>
      <c r="AL49" s="26">
        <f t="shared" si="17"/>
        <v>0</v>
      </c>
      <c r="AM49" s="26">
        <f t="shared" si="18"/>
        <v>0</v>
      </c>
      <c r="AN49" s="26">
        <f t="shared" si="19"/>
        <v>0</v>
      </c>
      <c r="AO49" s="26">
        <f t="shared" si="20"/>
        <v>0</v>
      </c>
      <c r="AP49" s="12">
        <f t="shared" si="21"/>
        <v>270</v>
      </c>
    </row>
    <row r="50" spans="1:42" ht="13.5">
      <c r="A50" s="16" t="str">
        <f t="shared" si="10"/>
        <v>47</v>
      </c>
      <c r="B50" s="16" t="str">
        <f t="shared" si="11"/>
        <v>#</v>
      </c>
      <c r="C50" s="17" t="s">
        <v>351</v>
      </c>
      <c r="D50" s="18">
        <v>85</v>
      </c>
      <c r="E50" s="19">
        <f>ROUND(F50+IF('Men''s Epée'!$A$3=1,G50,0)+LARGE($W50:$AE50,1)+LARGE($W50:$AE50,2)+LARGE($W50:$AE50,3),0)</f>
        <v>260</v>
      </c>
      <c r="F50" s="20"/>
      <c r="G50" s="21"/>
      <c r="H50" s="21" t="s">
        <v>11</v>
      </c>
      <c r="I50" s="22">
        <f>IF(OR('Men''s Epée'!$A$3=1,'Men''s Epée'!$W$3=TRUE),IF(OR(H50&gt;=49,ISNUMBER(H50)=FALSE),0,VLOOKUP(H50,PointTable,I$3,TRUE)),0)</f>
        <v>0</v>
      </c>
      <c r="J50" s="21">
        <v>36</v>
      </c>
      <c r="K50" s="22">
        <f>IF(OR('Men''s Epée'!$A$3=1,'Men''s Epée'!$X$3=TRUE),IF(OR(J50&gt;=49,ISNUMBER(J50)=FALSE),0,VLOOKUP(J50,PointTable,K$3,TRUE)),0)</f>
        <v>260</v>
      </c>
      <c r="L50" s="21" t="s">
        <v>11</v>
      </c>
      <c r="M50" s="22">
        <f>IF(OR('Men''s Epée'!$A$3=1,'Men''s Epée'!$Y$3=TRUE),IF(OR(L50&gt;=49,ISNUMBER(L50)=FALSE),0,VLOOKUP(L50,PointTable,M$3,TRUE)),0)</f>
        <v>0</v>
      </c>
      <c r="N50" s="21" t="s">
        <v>11</v>
      </c>
      <c r="O50" s="22">
        <f>IF(OR('Men''s Epée'!$A$3=1,'Men''s Epée'!$Z$3=TRUE),IF(OR(N50&gt;=49,ISNUMBER(N50)=FALSE),0,VLOOKUP(N50,PointTable,O$3,TRUE)),0)</f>
        <v>0</v>
      </c>
      <c r="P50" s="21" t="s">
        <v>11</v>
      </c>
      <c r="Q50" s="22">
        <f>IF(OR('Men''s Epée'!$A$3=1,'Men''s Epée'!$AA$3=TRUE),IF(OR(P50&gt;=49,ISNUMBER(P50)=FALSE),0,VLOOKUP(P50,PointTable,Q$3,TRUE)),0)</f>
        <v>0</v>
      </c>
      <c r="R50" s="23"/>
      <c r="S50" s="23"/>
      <c r="T50" s="23"/>
      <c r="U50" s="24"/>
      <c r="W50" s="25">
        <f t="shared" si="12"/>
        <v>0</v>
      </c>
      <c r="X50" s="25">
        <f t="shared" si="13"/>
        <v>260</v>
      </c>
      <c r="Y50" s="25">
        <f t="shared" si="14"/>
        <v>0</v>
      </c>
      <c r="Z50" s="25">
        <f t="shared" si="15"/>
        <v>0</v>
      </c>
      <c r="AA50" s="25">
        <f t="shared" si="16"/>
        <v>0</v>
      </c>
      <c r="AB50" s="25">
        <f>IF(OR('Men''s Epée'!$A$3=1,R50&gt;0),ABS(R50),0)</f>
        <v>0</v>
      </c>
      <c r="AC50" s="25">
        <f>IF(OR('Men''s Epée'!$A$3=1,S50&gt;0),ABS(S50),0)</f>
        <v>0</v>
      </c>
      <c r="AD50" s="25">
        <f>IF(OR('Men''s Epée'!$A$3=1,T50&gt;0),ABS(T50),0)</f>
        <v>0</v>
      </c>
      <c r="AE50" s="25">
        <f>IF(OR('Men''s Epée'!$A$3=1,U50&gt;0),ABS(U50),0)</f>
        <v>0</v>
      </c>
      <c r="AG50" s="12">
        <f>IF('Men''s Epée'!$W$3=TRUE,I50,0)</f>
        <v>0</v>
      </c>
      <c r="AH50" s="12">
        <f>IF('Men''s Epée'!$X$3=TRUE,K50,0)</f>
        <v>260</v>
      </c>
      <c r="AI50" s="12">
        <f>IF('Men''s Epée'!$Y$3=TRUE,M50,0)</f>
        <v>0</v>
      </c>
      <c r="AJ50" s="12">
        <f>IF('Men''s Epée'!$Z$3=TRUE,O50,0)</f>
        <v>0</v>
      </c>
      <c r="AK50" s="12">
        <f>IF('Men''s Epée'!$AA$3=TRUE,Q50,0)</f>
        <v>0</v>
      </c>
      <c r="AL50" s="26">
        <f t="shared" si="17"/>
        <v>0</v>
      </c>
      <c r="AM50" s="26">
        <f t="shared" si="18"/>
        <v>0</v>
      </c>
      <c r="AN50" s="26">
        <f t="shared" si="19"/>
        <v>0</v>
      </c>
      <c r="AO50" s="26">
        <f t="shared" si="20"/>
        <v>0</v>
      </c>
      <c r="AP50" s="12">
        <f t="shared" si="21"/>
        <v>260</v>
      </c>
    </row>
    <row r="51" spans="1:42" ht="13.5">
      <c r="A51" s="16" t="str">
        <f t="shared" si="10"/>
        <v>48</v>
      </c>
      <c r="B51" s="16">
        <f t="shared" si="11"/>
      </c>
      <c r="C51" s="17" t="s">
        <v>291</v>
      </c>
      <c r="D51" s="18">
        <v>69</v>
      </c>
      <c r="E51" s="19">
        <f>ROUND(F51+IF('Men''s Epée'!$A$3=1,G51,0)+LARGE($W51:$AE51,1)+LARGE($W51:$AE51,2)+LARGE($W51:$AE51,3),0)</f>
        <v>245</v>
      </c>
      <c r="F51" s="20"/>
      <c r="G51" s="21"/>
      <c r="H51" s="21">
        <v>39</v>
      </c>
      <c r="I51" s="22">
        <f>IF(OR('Men''s Epée'!$A$3=1,'Men''s Epée'!$W$3=TRUE),IF(OR(H51&gt;=49,ISNUMBER(H51)=FALSE),0,VLOOKUP(H51,PointTable,I$3,TRUE)),0)</f>
        <v>245</v>
      </c>
      <c r="J51" s="21" t="s">
        <v>11</v>
      </c>
      <c r="K51" s="22">
        <f>IF(OR('Men''s Epée'!$A$3=1,'Men''s Epée'!$X$3=TRUE),IF(OR(J51&gt;=49,ISNUMBER(J51)=FALSE),0,VLOOKUP(J51,PointTable,K$3,TRUE)),0)</f>
        <v>0</v>
      </c>
      <c r="L51" s="21" t="s">
        <v>11</v>
      </c>
      <c r="M51" s="22">
        <f>IF(OR('Men''s Epée'!$A$3=1,'Men''s Epée'!$Y$3=TRUE),IF(OR(L51&gt;=49,ISNUMBER(L51)=FALSE),0,VLOOKUP(L51,PointTable,M$3,TRUE)),0)</f>
        <v>0</v>
      </c>
      <c r="N51" s="21" t="s">
        <v>11</v>
      </c>
      <c r="O51" s="22">
        <f>IF(OR('Men''s Epée'!$A$3=1,'Men''s Epée'!$Z$3=TRUE),IF(OR(N51&gt;=49,ISNUMBER(N51)=FALSE),0,VLOOKUP(N51,PointTable,O$3,TRUE)),0)</f>
        <v>0</v>
      </c>
      <c r="P51" s="21" t="s">
        <v>11</v>
      </c>
      <c r="Q51" s="22">
        <f>IF(OR('Men''s Epée'!$A$3=1,'Men''s Epée'!$AA$3=TRUE),IF(OR(P51&gt;=49,ISNUMBER(P51)=FALSE),0,VLOOKUP(P51,PointTable,Q$3,TRUE)),0)</f>
        <v>0</v>
      </c>
      <c r="R51" s="23"/>
      <c r="S51" s="23"/>
      <c r="T51" s="23"/>
      <c r="U51" s="24"/>
      <c r="W51" s="25">
        <f t="shared" si="12"/>
        <v>245</v>
      </c>
      <c r="X51" s="25">
        <f t="shared" si="13"/>
        <v>0</v>
      </c>
      <c r="Y51" s="25">
        <f t="shared" si="14"/>
        <v>0</v>
      </c>
      <c r="Z51" s="25">
        <f t="shared" si="15"/>
        <v>0</v>
      </c>
      <c r="AA51" s="25">
        <f t="shared" si="16"/>
        <v>0</v>
      </c>
      <c r="AB51" s="25">
        <f>IF(OR('Men''s Epée'!$A$3=1,R51&gt;0),ABS(R51),0)</f>
        <v>0</v>
      </c>
      <c r="AC51" s="25">
        <f>IF(OR('Men''s Epée'!$A$3=1,S51&gt;0),ABS(S51),0)</f>
        <v>0</v>
      </c>
      <c r="AD51" s="25">
        <f>IF(OR('Men''s Epée'!$A$3=1,T51&gt;0),ABS(T51),0)</f>
        <v>0</v>
      </c>
      <c r="AE51" s="25">
        <f>IF(OR('Men''s Epée'!$A$3=1,U51&gt;0),ABS(U51),0)</f>
        <v>0</v>
      </c>
      <c r="AG51" s="12">
        <f>IF('Men''s Epée'!$W$3=TRUE,I51,0)</f>
        <v>245</v>
      </c>
      <c r="AH51" s="12">
        <f>IF('Men''s Epée'!$X$3=TRUE,K51,0)</f>
        <v>0</v>
      </c>
      <c r="AI51" s="12">
        <f>IF('Men''s Epée'!$Y$3=TRUE,M51,0)</f>
        <v>0</v>
      </c>
      <c r="AJ51" s="12">
        <f>IF('Men''s Epée'!$Z$3=TRUE,O51,0)</f>
        <v>0</v>
      </c>
      <c r="AK51" s="12">
        <f>IF('Men''s Epée'!$AA$3=TRUE,Q51,0)</f>
        <v>0</v>
      </c>
      <c r="AL51" s="26">
        <f t="shared" si="17"/>
        <v>0</v>
      </c>
      <c r="AM51" s="26">
        <f t="shared" si="18"/>
        <v>0</v>
      </c>
      <c r="AN51" s="26">
        <f t="shared" si="19"/>
        <v>0</v>
      </c>
      <c r="AO51" s="26">
        <f t="shared" si="20"/>
        <v>0</v>
      </c>
      <c r="AP51" s="12">
        <f t="shared" si="21"/>
        <v>245</v>
      </c>
    </row>
    <row r="52" spans="1:42" ht="13.5">
      <c r="A52" s="16" t="str">
        <f t="shared" si="10"/>
        <v>49</v>
      </c>
      <c r="B52" s="16" t="str">
        <f t="shared" si="11"/>
        <v>#</v>
      </c>
      <c r="C52" s="17" t="s">
        <v>292</v>
      </c>
      <c r="D52" s="18">
        <v>82</v>
      </c>
      <c r="E52" s="19">
        <f>ROUND(F52+IF('Men''s Epée'!$A$3=1,G52,0)+LARGE($W52:$AE52,1)+LARGE($W52:$AE52,2)+LARGE($W52:$AE52,3),0)</f>
        <v>220</v>
      </c>
      <c r="F52" s="20"/>
      <c r="G52" s="21"/>
      <c r="H52" s="21">
        <v>44</v>
      </c>
      <c r="I52" s="22">
        <f>IF(OR('Men''s Epée'!$A$3=1,'Men''s Epée'!$W$3=TRUE),IF(OR(H52&gt;=49,ISNUMBER(H52)=FALSE),0,VLOOKUP(H52,PointTable,I$3,TRUE)),0)</f>
        <v>220</v>
      </c>
      <c r="J52" s="21" t="s">
        <v>11</v>
      </c>
      <c r="K52" s="22">
        <f>IF(OR('Men''s Epée'!$A$3=1,'Men''s Epée'!$X$3=TRUE),IF(OR(J52&gt;=49,ISNUMBER(J52)=FALSE),0,VLOOKUP(J52,PointTable,K$3,TRUE)),0)</f>
        <v>0</v>
      </c>
      <c r="L52" s="21" t="s">
        <v>11</v>
      </c>
      <c r="M52" s="22">
        <f>IF(OR('Men''s Epée'!$A$3=1,'Men''s Epée'!$Y$3=TRUE),IF(OR(L52&gt;=49,ISNUMBER(L52)=FALSE),0,VLOOKUP(L52,PointTable,M$3,TRUE)),0)</f>
        <v>0</v>
      </c>
      <c r="N52" s="21" t="s">
        <v>11</v>
      </c>
      <c r="O52" s="22">
        <f>IF(OR('Men''s Epée'!$A$3=1,'Men''s Epée'!$Z$3=TRUE),IF(OR(N52&gt;=49,ISNUMBER(N52)=FALSE),0,VLOOKUP(N52,PointTable,O$3,TRUE)),0)</f>
        <v>0</v>
      </c>
      <c r="P52" s="21" t="s">
        <v>11</v>
      </c>
      <c r="Q52" s="22">
        <f>IF(OR('Men''s Epée'!$A$3=1,'Men''s Epée'!$AA$3=TRUE),IF(OR(P52&gt;=49,ISNUMBER(P52)=FALSE),0,VLOOKUP(P52,PointTable,Q$3,TRUE)),0)</f>
        <v>0</v>
      </c>
      <c r="R52" s="23"/>
      <c r="S52" s="23"/>
      <c r="T52" s="23"/>
      <c r="U52" s="24"/>
      <c r="W52" s="25">
        <f t="shared" si="12"/>
        <v>220</v>
      </c>
      <c r="X52" s="25">
        <f t="shared" si="13"/>
        <v>0</v>
      </c>
      <c r="Y52" s="25">
        <f t="shared" si="14"/>
        <v>0</v>
      </c>
      <c r="Z52" s="25">
        <f t="shared" si="15"/>
        <v>0</v>
      </c>
      <c r="AA52" s="25">
        <f t="shared" si="16"/>
        <v>0</v>
      </c>
      <c r="AB52" s="25">
        <f>IF(OR('Men''s Epée'!$A$3=1,R52&gt;0),ABS(R52),0)</f>
        <v>0</v>
      </c>
      <c r="AC52" s="25">
        <f>IF(OR('Men''s Epée'!$A$3=1,S52&gt;0),ABS(S52),0)</f>
        <v>0</v>
      </c>
      <c r="AD52" s="25">
        <f>IF(OR('Men''s Epée'!$A$3=1,T52&gt;0),ABS(T52),0)</f>
        <v>0</v>
      </c>
      <c r="AE52" s="25">
        <f>IF(OR('Men''s Epée'!$A$3=1,U52&gt;0),ABS(U52),0)</f>
        <v>0</v>
      </c>
      <c r="AG52" s="12">
        <f>IF('Men''s Epée'!$W$3=TRUE,I52,0)</f>
        <v>220</v>
      </c>
      <c r="AH52" s="12">
        <f>IF('Men''s Epée'!$X$3=TRUE,K52,0)</f>
        <v>0</v>
      </c>
      <c r="AI52" s="12">
        <f>IF('Men''s Epée'!$Y$3=TRUE,M52,0)</f>
        <v>0</v>
      </c>
      <c r="AJ52" s="12">
        <f>IF('Men''s Epée'!$Z$3=TRUE,O52,0)</f>
        <v>0</v>
      </c>
      <c r="AK52" s="12">
        <f>IF('Men''s Epée'!$AA$3=TRUE,Q52,0)</f>
        <v>0</v>
      </c>
      <c r="AL52" s="26">
        <f t="shared" si="17"/>
        <v>0</v>
      </c>
      <c r="AM52" s="26">
        <f t="shared" si="18"/>
        <v>0</v>
      </c>
      <c r="AN52" s="26">
        <f t="shared" si="19"/>
        <v>0</v>
      </c>
      <c r="AO52" s="26">
        <f t="shared" si="20"/>
        <v>0</v>
      </c>
      <c r="AP52" s="12">
        <f t="shared" si="21"/>
        <v>220</v>
      </c>
    </row>
    <row r="53" spans="1:42" ht="13.5">
      <c r="A53" s="16" t="str">
        <f t="shared" si="10"/>
        <v>50</v>
      </c>
      <c r="B53" s="16">
        <f t="shared" si="11"/>
      </c>
      <c r="C53" s="17" t="s">
        <v>267</v>
      </c>
      <c r="D53" s="18">
        <v>58</v>
      </c>
      <c r="E53" s="19">
        <f>ROUND(F53+IF('Men''s Epée'!$A$3=1,G53,0)+LARGE($W53:$AE53,1)+LARGE($W53:$AE53,2)+LARGE($W53:$AE53,3),0)</f>
        <v>215</v>
      </c>
      <c r="F53" s="20"/>
      <c r="G53" s="21"/>
      <c r="H53" s="21">
        <v>45</v>
      </c>
      <c r="I53" s="22">
        <f>IF(OR('Men''s Epée'!$A$3=1,'Men''s Epée'!$W$3=TRUE),IF(OR(H53&gt;=49,ISNUMBER(H53)=FALSE),0,VLOOKUP(H53,PointTable,I$3,TRUE)),0)</f>
        <v>215</v>
      </c>
      <c r="J53" s="21" t="s">
        <v>11</v>
      </c>
      <c r="K53" s="22">
        <f>IF(OR('Men''s Epée'!$A$3=1,'Men''s Epée'!$X$3=TRUE),IF(OR(J53&gt;=49,ISNUMBER(J53)=FALSE),0,VLOOKUP(J53,PointTable,K$3,TRUE)),0)</f>
        <v>0</v>
      </c>
      <c r="L53" s="21" t="s">
        <v>11</v>
      </c>
      <c r="M53" s="22">
        <f>IF(OR('Men''s Epée'!$A$3=1,'Men''s Epée'!$Y$3=TRUE),IF(OR(L53&gt;=49,ISNUMBER(L53)=FALSE),0,VLOOKUP(L53,PointTable,M$3,TRUE)),0)</f>
        <v>0</v>
      </c>
      <c r="N53" s="21" t="s">
        <v>11</v>
      </c>
      <c r="O53" s="22">
        <f>IF(OR('Men''s Epée'!$A$3=1,'Men''s Epée'!$Z$3=TRUE),IF(OR(N53&gt;=49,ISNUMBER(N53)=FALSE),0,VLOOKUP(N53,PointTable,O$3,TRUE)),0)</f>
        <v>0</v>
      </c>
      <c r="P53" s="21" t="s">
        <v>11</v>
      </c>
      <c r="Q53" s="22">
        <f>IF(OR('Men''s Epée'!$A$3=1,'Men''s Epée'!$AA$3=TRUE),IF(OR(P53&gt;=49,ISNUMBER(P53)=FALSE),0,VLOOKUP(P53,PointTable,Q$3,TRUE)),0)</f>
        <v>0</v>
      </c>
      <c r="R53" s="23"/>
      <c r="S53" s="23"/>
      <c r="T53" s="23"/>
      <c r="U53" s="24"/>
      <c r="W53" s="25">
        <f t="shared" si="12"/>
        <v>215</v>
      </c>
      <c r="X53" s="25">
        <f t="shared" si="13"/>
        <v>0</v>
      </c>
      <c r="Y53" s="25">
        <f t="shared" si="14"/>
        <v>0</v>
      </c>
      <c r="Z53" s="25">
        <f t="shared" si="15"/>
        <v>0</v>
      </c>
      <c r="AA53" s="25">
        <f t="shared" si="16"/>
        <v>0</v>
      </c>
      <c r="AB53" s="25">
        <f>IF(OR('Men''s Epée'!$A$3=1,R53&gt;0),ABS(R53),0)</f>
        <v>0</v>
      </c>
      <c r="AC53" s="25">
        <f>IF(OR('Men''s Epée'!$A$3=1,S53&gt;0),ABS(S53),0)</f>
        <v>0</v>
      </c>
      <c r="AD53" s="25">
        <f>IF(OR('Men''s Epée'!$A$3=1,T53&gt;0),ABS(T53),0)</f>
        <v>0</v>
      </c>
      <c r="AE53" s="25">
        <f>IF(OR('Men''s Epée'!$A$3=1,U53&gt;0),ABS(U53),0)</f>
        <v>0</v>
      </c>
      <c r="AG53" s="12">
        <f>IF('Men''s Epée'!$W$3=TRUE,I53,0)</f>
        <v>215</v>
      </c>
      <c r="AH53" s="12">
        <f>IF('Men''s Epée'!$X$3=TRUE,K53,0)</f>
        <v>0</v>
      </c>
      <c r="AI53" s="12">
        <f>IF('Men''s Epée'!$Y$3=TRUE,M53,0)</f>
        <v>0</v>
      </c>
      <c r="AJ53" s="12">
        <f>IF('Men''s Epée'!$Z$3=TRUE,O53,0)</f>
        <v>0</v>
      </c>
      <c r="AK53" s="12">
        <f>IF('Men''s Epée'!$AA$3=TRUE,Q53,0)</f>
        <v>0</v>
      </c>
      <c r="AL53" s="26">
        <f t="shared" si="17"/>
        <v>0</v>
      </c>
      <c r="AM53" s="26">
        <f t="shared" si="18"/>
        <v>0</v>
      </c>
      <c r="AN53" s="26">
        <f t="shared" si="19"/>
        <v>0</v>
      </c>
      <c r="AO53" s="26">
        <f t="shared" si="20"/>
        <v>0</v>
      </c>
      <c r="AP53" s="12">
        <f t="shared" si="21"/>
        <v>215</v>
      </c>
    </row>
    <row r="54" spans="1:42" ht="13.5">
      <c r="A54" s="16" t="str">
        <f t="shared" si="10"/>
        <v>51</v>
      </c>
      <c r="B54" s="16" t="str">
        <f t="shared" si="11"/>
        <v>#</v>
      </c>
      <c r="C54" s="17" t="s">
        <v>293</v>
      </c>
      <c r="D54" s="18">
        <v>84</v>
      </c>
      <c r="E54" s="19">
        <f>ROUND(F54+IF('Men''s Epée'!$A$3=1,G54,0)+LARGE($W54:$AE54,1)+LARGE($W54:$AE54,2)+LARGE($W54:$AE54,3),0)</f>
        <v>205</v>
      </c>
      <c r="F54" s="20"/>
      <c r="G54" s="21"/>
      <c r="H54" s="21">
        <v>47</v>
      </c>
      <c r="I54" s="22">
        <f>IF(OR('Men''s Epée'!$A$3=1,'Men''s Epée'!$W$3=TRUE),IF(OR(H54&gt;=49,ISNUMBER(H54)=FALSE),0,VLOOKUP(H54,PointTable,I$3,TRUE)),0)</f>
        <v>205</v>
      </c>
      <c r="J54" s="21" t="s">
        <v>11</v>
      </c>
      <c r="K54" s="22">
        <f>IF(OR('Men''s Epée'!$A$3=1,'Men''s Epée'!$X$3=TRUE),IF(OR(J54&gt;=49,ISNUMBER(J54)=FALSE),0,VLOOKUP(J54,PointTable,K$3,TRUE)),0)</f>
        <v>0</v>
      </c>
      <c r="L54" s="21" t="s">
        <v>11</v>
      </c>
      <c r="M54" s="22">
        <f>IF(OR('Men''s Epée'!$A$3=1,'Men''s Epée'!$Y$3=TRUE),IF(OR(L54&gt;=49,ISNUMBER(L54)=FALSE),0,VLOOKUP(L54,PointTable,M$3,TRUE)),0)</f>
        <v>0</v>
      </c>
      <c r="N54" s="21" t="s">
        <v>11</v>
      </c>
      <c r="O54" s="22">
        <f>IF(OR('Men''s Epée'!$A$3=1,'Men''s Epée'!$Z$3=TRUE),IF(OR(N54&gt;=49,ISNUMBER(N54)=FALSE),0,VLOOKUP(N54,PointTable,O$3,TRUE)),0)</f>
        <v>0</v>
      </c>
      <c r="P54" s="21" t="s">
        <v>11</v>
      </c>
      <c r="Q54" s="22">
        <f>IF(OR('Men''s Epée'!$A$3=1,'Men''s Epée'!$AA$3=TRUE),IF(OR(P54&gt;=49,ISNUMBER(P54)=FALSE),0,VLOOKUP(P54,PointTable,Q$3,TRUE)),0)</f>
        <v>0</v>
      </c>
      <c r="R54" s="23"/>
      <c r="S54" s="23"/>
      <c r="T54" s="23"/>
      <c r="U54" s="24"/>
      <c r="W54" s="25">
        <f t="shared" si="12"/>
        <v>205</v>
      </c>
      <c r="X54" s="25">
        <f t="shared" si="13"/>
        <v>0</v>
      </c>
      <c r="Y54" s="25">
        <f t="shared" si="14"/>
        <v>0</v>
      </c>
      <c r="Z54" s="25">
        <f t="shared" si="15"/>
        <v>0</v>
      </c>
      <c r="AA54" s="25">
        <f t="shared" si="16"/>
        <v>0</v>
      </c>
      <c r="AB54" s="25">
        <f>IF(OR('Men''s Epée'!$A$3=1,R54&gt;0),ABS(R54),0)</f>
        <v>0</v>
      </c>
      <c r="AC54" s="25">
        <f>IF(OR('Men''s Epée'!$A$3=1,S54&gt;0),ABS(S54),0)</f>
        <v>0</v>
      </c>
      <c r="AD54" s="25">
        <f>IF(OR('Men''s Epée'!$A$3=1,T54&gt;0),ABS(T54),0)</f>
        <v>0</v>
      </c>
      <c r="AE54" s="25">
        <f>IF(OR('Men''s Epée'!$A$3=1,U54&gt;0),ABS(U54),0)</f>
        <v>0</v>
      </c>
      <c r="AG54" s="12">
        <f>IF('Men''s Epée'!$W$3=TRUE,I54,0)</f>
        <v>205</v>
      </c>
      <c r="AH54" s="12">
        <f>IF('Men''s Epée'!$X$3=TRUE,K54,0)</f>
        <v>0</v>
      </c>
      <c r="AI54" s="12">
        <f>IF('Men''s Epée'!$Y$3=TRUE,M54,0)</f>
        <v>0</v>
      </c>
      <c r="AJ54" s="12">
        <f>IF('Men''s Epée'!$Z$3=TRUE,O54,0)</f>
        <v>0</v>
      </c>
      <c r="AK54" s="12">
        <f>IF('Men''s Epée'!$AA$3=TRUE,Q54,0)</f>
        <v>0</v>
      </c>
      <c r="AL54" s="26">
        <f t="shared" si="17"/>
        <v>0</v>
      </c>
      <c r="AM54" s="26">
        <f t="shared" si="18"/>
        <v>0</v>
      </c>
      <c r="AN54" s="26">
        <f t="shared" si="19"/>
        <v>0</v>
      </c>
      <c r="AO54" s="26">
        <f t="shared" si="20"/>
        <v>0</v>
      </c>
      <c r="AP54" s="12">
        <f t="shared" si="21"/>
        <v>205</v>
      </c>
    </row>
    <row r="55" spans="33:42" ht="13.5"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3:42" ht="13.5">
      <c r="C56" s="30" t="s">
        <v>60</v>
      </c>
      <c r="F56" s="25"/>
      <c r="G56" s="25"/>
      <c r="H56" s="25"/>
      <c r="I56" s="25"/>
      <c r="J56" s="31"/>
      <c r="K56" s="25"/>
      <c r="M56" s="31" t="s">
        <v>61</v>
      </c>
      <c r="N56" s="31" t="s">
        <v>62</v>
      </c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3:42" ht="13.5">
      <c r="C57" s="37" t="s">
        <v>256</v>
      </c>
      <c r="D57" s="18" t="s">
        <v>453</v>
      </c>
      <c r="F57" s="25"/>
      <c r="G57" s="25"/>
      <c r="H57" s="25"/>
      <c r="I57" s="25"/>
      <c r="J57" s="25"/>
      <c r="K57" s="25"/>
      <c r="M57" s="32">
        <v>14</v>
      </c>
      <c r="N57" s="33">
        <v>765</v>
      </c>
      <c r="O57" s="34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3:42" ht="13.5">
      <c r="C58" s="37" t="s">
        <v>255</v>
      </c>
      <c r="D58" s="18" t="s">
        <v>453</v>
      </c>
      <c r="F58" s="25"/>
      <c r="G58" s="25"/>
      <c r="H58" s="25"/>
      <c r="I58" s="25"/>
      <c r="J58" s="25"/>
      <c r="K58" s="25"/>
      <c r="M58" s="32">
        <v>19</v>
      </c>
      <c r="N58" s="33">
        <v>510</v>
      </c>
      <c r="O58" s="34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33:42" ht="13.5"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3:42" ht="13.5">
      <c r="C60" s="30" t="s">
        <v>66</v>
      </c>
      <c r="F60" s="25"/>
      <c r="G60" s="25"/>
      <c r="H60" s="25"/>
      <c r="I60" s="25"/>
      <c r="J60" s="31"/>
      <c r="K60" s="25"/>
      <c r="M60" s="31" t="s">
        <v>61</v>
      </c>
      <c r="N60" s="31" t="s">
        <v>62</v>
      </c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3:42" ht="13.5">
      <c r="C61" s="37" t="s">
        <v>257</v>
      </c>
      <c r="D61" s="18" t="s">
        <v>402</v>
      </c>
      <c r="F61" s="25"/>
      <c r="G61" s="25"/>
      <c r="H61" s="25"/>
      <c r="I61" s="25"/>
      <c r="J61" s="25"/>
      <c r="K61" s="25"/>
      <c r="M61" s="32">
        <v>22</v>
      </c>
      <c r="N61" s="33">
        <v>487.5</v>
      </c>
      <c r="O61" s="34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2:42" ht="13.5">
      <c r="B62" s="36"/>
      <c r="C62" s="37" t="s">
        <v>257</v>
      </c>
      <c r="D62" s="18" t="s">
        <v>405</v>
      </c>
      <c r="F62" s="25"/>
      <c r="G62" s="25"/>
      <c r="H62" s="25"/>
      <c r="I62" s="25"/>
      <c r="J62" s="25"/>
      <c r="K62" s="25"/>
      <c r="M62" s="32">
        <v>19</v>
      </c>
      <c r="N62" s="33">
        <v>510</v>
      </c>
      <c r="O62" s="34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3:42" ht="13.5">
      <c r="C63" s="37" t="s">
        <v>257</v>
      </c>
      <c r="D63" s="18" t="s">
        <v>429</v>
      </c>
      <c r="F63" s="25"/>
      <c r="G63" s="25"/>
      <c r="H63" s="25"/>
      <c r="I63" s="25"/>
      <c r="J63" s="25"/>
      <c r="K63" s="25"/>
      <c r="M63" s="32">
        <v>3</v>
      </c>
      <c r="N63" s="33">
        <v>1275</v>
      </c>
      <c r="O63" s="34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2:42" ht="13.5">
      <c r="B64" s="36"/>
      <c r="C64" s="37" t="s">
        <v>257</v>
      </c>
      <c r="D64" s="18" t="s">
        <v>458</v>
      </c>
      <c r="F64" s="25"/>
      <c r="G64" s="25"/>
      <c r="H64" s="25"/>
      <c r="I64" s="25"/>
      <c r="J64" s="25"/>
      <c r="K64" s="25"/>
      <c r="L64" s="25"/>
      <c r="M64" s="32">
        <v>18</v>
      </c>
      <c r="N64" s="33">
        <v>517.5</v>
      </c>
      <c r="O64" s="34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3:42" ht="13.5">
      <c r="C65" s="37" t="s">
        <v>257</v>
      </c>
      <c r="D65" s="18" t="s">
        <v>460</v>
      </c>
      <c r="F65" s="25"/>
      <c r="G65" s="25"/>
      <c r="H65" s="25"/>
      <c r="I65" s="25"/>
      <c r="J65" s="25"/>
      <c r="K65" s="25"/>
      <c r="M65" s="32">
        <v>10</v>
      </c>
      <c r="N65" s="33">
        <v>795</v>
      </c>
      <c r="O65" s="34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2:42" ht="13.5">
      <c r="B66" s="36"/>
      <c r="C66" s="37" t="s">
        <v>256</v>
      </c>
      <c r="D66" s="18" t="s">
        <v>402</v>
      </c>
      <c r="F66" s="25"/>
      <c r="G66" s="25"/>
      <c r="H66" s="25"/>
      <c r="I66" s="25"/>
      <c r="J66" s="25"/>
      <c r="K66" s="25"/>
      <c r="M66" s="32">
        <v>23</v>
      </c>
      <c r="N66" s="33">
        <v>480</v>
      </c>
      <c r="O66" s="34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2:42" ht="13.5">
      <c r="B67" s="36"/>
      <c r="C67" s="37" t="s">
        <v>256</v>
      </c>
      <c r="D67" s="18" t="s">
        <v>405</v>
      </c>
      <c r="F67" s="25"/>
      <c r="G67" s="25"/>
      <c r="H67" s="25"/>
      <c r="I67" s="25"/>
      <c r="J67" s="25"/>
      <c r="K67" s="25"/>
      <c r="M67" s="32">
        <v>7</v>
      </c>
      <c r="N67" s="33">
        <v>1035</v>
      </c>
      <c r="O67" s="34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2:42" ht="13.5">
      <c r="B68" s="36"/>
      <c r="C68" s="37" t="s">
        <v>256</v>
      </c>
      <c r="D68" s="18" t="s">
        <v>429</v>
      </c>
      <c r="F68" s="25"/>
      <c r="G68" s="25"/>
      <c r="H68" s="25"/>
      <c r="I68" s="25"/>
      <c r="J68" s="25"/>
      <c r="K68" s="25"/>
      <c r="M68" s="32">
        <v>11</v>
      </c>
      <c r="N68" s="33">
        <v>787.5</v>
      </c>
      <c r="O68" s="34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2:42" ht="13.5">
      <c r="B69" s="36"/>
      <c r="C69" s="37" t="s">
        <v>256</v>
      </c>
      <c r="D69" s="18" t="s">
        <v>458</v>
      </c>
      <c r="F69" s="25"/>
      <c r="G69" s="25"/>
      <c r="H69" s="25"/>
      <c r="I69" s="25"/>
      <c r="J69" s="25"/>
      <c r="K69" s="25"/>
      <c r="L69" s="25"/>
      <c r="M69" s="32">
        <v>17</v>
      </c>
      <c r="N69" s="33">
        <v>525</v>
      </c>
      <c r="O69" s="34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2:42" ht="13.5">
      <c r="B70" s="36"/>
      <c r="C70" s="37" t="s">
        <v>256</v>
      </c>
      <c r="D70" s="18" t="s">
        <v>460</v>
      </c>
      <c r="F70" s="25"/>
      <c r="G70" s="25"/>
      <c r="H70" s="25"/>
      <c r="I70" s="25"/>
      <c r="J70" s="25"/>
      <c r="K70" s="25"/>
      <c r="M70" s="32">
        <v>6</v>
      </c>
      <c r="N70" s="33">
        <v>1042.5</v>
      </c>
      <c r="O70" s="34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2:42" ht="13.5">
      <c r="B71" s="36"/>
      <c r="C71" s="37" t="s">
        <v>430</v>
      </c>
      <c r="D71" s="18" t="s">
        <v>429</v>
      </c>
      <c r="F71" s="25"/>
      <c r="G71" s="25"/>
      <c r="H71" s="25"/>
      <c r="I71" s="25"/>
      <c r="J71" s="25"/>
      <c r="K71" s="25"/>
      <c r="M71" s="32">
        <v>27</v>
      </c>
      <c r="N71" s="33">
        <v>450</v>
      </c>
      <c r="O71" s="34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2:42" ht="13.5">
      <c r="B72" s="36"/>
      <c r="C72" s="37" t="s">
        <v>270</v>
      </c>
      <c r="D72" s="18" t="s">
        <v>429</v>
      </c>
      <c r="F72" s="25"/>
      <c r="G72" s="25"/>
      <c r="H72" s="25"/>
      <c r="I72" s="25"/>
      <c r="J72" s="25"/>
      <c r="K72" s="25"/>
      <c r="M72" s="32">
        <v>32</v>
      </c>
      <c r="N72" s="33">
        <v>412.5</v>
      </c>
      <c r="O72" s="34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2:42" ht="13.5">
      <c r="B73" s="36"/>
      <c r="C73" s="37" t="s">
        <v>431</v>
      </c>
      <c r="D73" s="18" t="s">
        <v>429</v>
      </c>
      <c r="F73" s="25"/>
      <c r="G73" s="25"/>
      <c r="H73" s="25"/>
      <c r="I73" s="25"/>
      <c r="J73" s="25"/>
      <c r="K73" s="25"/>
      <c r="M73" s="32">
        <v>30</v>
      </c>
      <c r="N73" s="33">
        <v>427.5</v>
      </c>
      <c r="O73" s="34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2:42" ht="13.5">
      <c r="B74" s="36"/>
      <c r="C74" s="37" t="s">
        <v>264</v>
      </c>
      <c r="D74" s="18" t="s">
        <v>429</v>
      </c>
      <c r="F74" s="25"/>
      <c r="G74" s="25"/>
      <c r="H74" s="25"/>
      <c r="I74" s="25"/>
      <c r="J74" s="25"/>
      <c r="K74" s="25"/>
      <c r="M74" s="32">
        <v>16</v>
      </c>
      <c r="N74" s="33">
        <v>750</v>
      </c>
      <c r="O74" s="34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2:42" ht="13.5">
      <c r="B75" s="36"/>
      <c r="C75" s="37" t="s">
        <v>432</v>
      </c>
      <c r="D75" s="18" t="s">
        <v>429</v>
      </c>
      <c r="F75" s="25"/>
      <c r="G75" s="25"/>
      <c r="H75" s="25"/>
      <c r="I75" s="25"/>
      <c r="J75" s="25"/>
      <c r="K75" s="25"/>
      <c r="M75" s="32">
        <v>28</v>
      </c>
      <c r="N75" s="33">
        <v>442.5</v>
      </c>
      <c r="O75" s="34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2:42" ht="13.5">
      <c r="B76" s="36"/>
      <c r="C76" s="37" t="s">
        <v>433</v>
      </c>
      <c r="D76" s="18" t="s">
        <v>429</v>
      </c>
      <c r="F76" s="25"/>
      <c r="G76" s="25"/>
      <c r="H76" s="25"/>
      <c r="I76" s="25"/>
      <c r="J76" s="25"/>
      <c r="K76" s="25"/>
      <c r="M76" s="32">
        <v>31</v>
      </c>
      <c r="N76" s="33">
        <v>420</v>
      </c>
      <c r="O76" s="34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2:42" ht="13.5">
      <c r="B77" s="36"/>
      <c r="C77" s="37" t="s">
        <v>261</v>
      </c>
      <c r="D77" s="18" t="s">
        <v>402</v>
      </c>
      <c r="F77" s="25"/>
      <c r="G77" s="25"/>
      <c r="H77" s="25"/>
      <c r="I77" s="25"/>
      <c r="J77" s="25"/>
      <c r="K77" s="25"/>
      <c r="M77" s="32">
        <v>28</v>
      </c>
      <c r="N77" s="33">
        <v>442.5</v>
      </c>
      <c r="O77" s="34"/>
      <c r="P77" s="25"/>
      <c r="Q77" s="25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2:42" ht="13.5">
      <c r="B78" s="36"/>
      <c r="C78" s="37" t="s">
        <v>261</v>
      </c>
      <c r="D78" s="18" t="s">
        <v>405</v>
      </c>
      <c r="F78" s="25"/>
      <c r="G78" s="25"/>
      <c r="H78" s="25"/>
      <c r="I78" s="25"/>
      <c r="J78" s="25"/>
      <c r="K78" s="25"/>
      <c r="M78" s="32">
        <v>13</v>
      </c>
      <c r="N78" s="33">
        <v>772.5</v>
      </c>
      <c r="O78" s="34"/>
      <c r="P78" s="25"/>
      <c r="Q78" s="25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2:42" ht="13.5">
      <c r="B79" s="36"/>
      <c r="C79" s="37" t="s">
        <v>261</v>
      </c>
      <c r="D79" s="18" t="s">
        <v>429</v>
      </c>
      <c r="F79" s="25"/>
      <c r="G79" s="25"/>
      <c r="H79" s="25"/>
      <c r="I79" s="25"/>
      <c r="J79" s="25"/>
      <c r="K79" s="25"/>
      <c r="M79" s="32">
        <v>20</v>
      </c>
      <c r="N79" s="33">
        <v>502.5</v>
      </c>
      <c r="O79" s="34"/>
      <c r="P79" s="25"/>
      <c r="Q79" s="25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2:42" ht="13.5">
      <c r="B80" s="36"/>
      <c r="C80" s="37" t="s">
        <v>261</v>
      </c>
      <c r="D80" s="18" t="s">
        <v>460</v>
      </c>
      <c r="F80" s="25"/>
      <c r="G80" s="25"/>
      <c r="H80" s="25"/>
      <c r="I80" s="25"/>
      <c r="J80" s="25"/>
      <c r="K80" s="25"/>
      <c r="M80" s="32">
        <v>12</v>
      </c>
      <c r="N80" s="33">
        <v>780</v>
      </c>
      <c r="O80" s="34"/>
      <c r="P80" s="25"/>
      <c r="Q80" s="25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2:42" ht="13.5">
      <c r="B81" s="36"/>
      <c r="C81" s="37" t="s">
        <v>258</v>
      </c>
      <c r="D81" s="18" t="s">
        <v>402</v>
      </c>
      <c r="F81" s="25"/>
      <c r="G81" s="25"/>
      <c r="H81" s="25"/>
      <c r="I81" s="25"/>
      <c r="J81" s="25"/>
      <c r="K81" s="25"/>
      <c r="M81" s="32">
        <v>11</v>
      </c>
      <c r="N81" s="33">
        <v>787.5</v>
      </c>
      <c r="O81" s="34"/>
      <c r="P81" s="25"/>
      <c r="Q81" s="25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2:42" ht="13.5">
      <c r="B82" s="36"/>
      <c r="C82" s="37" t="s">
        <v>258</v>
      </c>
      <c r="D82" s="18" t="s">
        <v>405</v>
      </c>
      <c r="F82" s="25"/>
      <c r="G82" s="25"/>
      <c r="H82" s="25"/>
      <c r="I82" s="25"/>
      <c r="J82" s="25"/>
      <c r="K82" s="25"/>
      <c r="M82" s="32">
        <v>11</v>
      </c>
      <c r="N82" s="33">
        <v>787.5</v>
      </c>
      <c r="O82" s="34"/>
      <c r="P82" s="25"/>
      <c r="Q82" s="25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2:42" ht="13.5">
      <c r="B83" s="36"/>
      <c r="C83" s="37" t="s">
        <v>258</v>
      </c>
      <c r="D83" s="18" t="s">
        <v>458</v>
      </c>
      <c r="F83" s="25"/>
      <c r="G83" s="25"/>
      <c r="H83" s="25"/>
      <c r="I83" s="25"/>
      <c r="J83" s="25"/>
      <c r="K83" s="25"/>
      <c r="L83" s="25"/>
      <c r="M83" s="32">
        <v>31</v>
      </c>
      <c r="N83" s="33">
        <v>420</v>
      </c>
      <c r="O83" s="34"/>
      <c r="P83" s="25"/>
      <c r="Q83" s="25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2:42" ht="13.5">
      <c r="B84" s="36"/>
      <c r="C84" s="37" t="s">
        <v>258</v>
      </c>
      <c r="D84" s="18" t="s">
        <v>460</v>
      </c>
      <c r="F84" s="25"/>
      <c r="G84" s="25"/>
      <c r="H84" s="25"/>
      <c r="I84" s="25"/>
      <c r="J84" s="25"/>
      <c r="K84" s="25"/>
      <c r="M84" s="32">
        <v>11</v>
      </c>
      <c r="N84" s="33">
        <v>787.5</v>
      </c>
      <c r="O84" s="34"/>
      <c r="P84" s="25"/>
      <c r="Q84" s="25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2:42" ht="13.5">
      <c r="B85" s="36"/>
      <c r="C85" s="37" t="s">
        <v>200</v>
      </c>
      <c r="D85" s="18" t="s">
        <v>460</v>
      </c>
      <c r="F85" s="25"/>
      <c r="G85" s="25"/>
      <c r="H85" s="25"/>
      <c r="I85" s="25"/>
      <c r="J85" s="25"/>
      <c r="K85" s="25"/>
      <c r="M85" s="32">
        <v>14</v>
      </c>
      <c r="N85" s="33">
        <v>765</v>
      </c>
      <c r="O85" s="34"/>
      <c r="P85" s="25"/>
      <c r="Q85" s="25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2:42" ht="13.5">
      <c r="B86" s="36"/>
      <c r="C86" s="37" t="s">
        <v>434</v>
      </c>
      <c r="D86" s="18" t="s">
        <v>429</v>
      </c>
      <c r="F86" s="25"/>
      <c r="G86" s="25"/>
      <c r="H86" s="25"/>
      <c r="I86" s="25"/>
      <c r="J86" s="25"/>
      <c r="K86" s="25"/>
      <c r="M86" s="32">
        <v>24</v>
      </c>
      <c r="N86" s="33">
        <v>472.5</v>
      </c>
      <c r="O86" s="34"/>
      <c r="P86" s="25"/>
      <c r="Q86" s="25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2:42" ht="13.5">
      <c r="B87" s="36"/>
      <c r="C87" s="17" t="s">
        <v>426</v>
      </c>
      <c r="D87" s="18" t="s">
        <v>427</v>
      </c>
      <c r="F87" s="25"/>
      <c r="G87" s="25"/>
      <c r="H87" s="25"/>
      <c r="I87" s="25"/>
      <c r="J87" s="25"/>
      <c r="K87" s="25"/>
      <c r="M87" s="32">
        <v>27</v>
      </c>
      <c r="N87" s="33">
        <v>450</v>
      </c>
      <c r="O87" s="34"/>
      <c r="P87" s="25"/>
      <c r="Q87" s="25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2:42" ht="13.5">
      <c r="B88" s="36"/>
      <c r="C88" s="37" t="s">
        <v>426</v>
      </c>
      <c r="D88" s="18" t="s">
        <v>429</v>
      </c>
      <c r="F88" s="25"/>
      <c r="G88" s="25"/>
      <c r="H88" s="25"/>
      <c r="I88" s="25"/>
      <c r="J88" s="25"/>
      <c r="K88" s="25"/>
      <c r="M88" s="32">
        <v>21</v>
      </c>
      <c r="N88" s="33">
        <v>495</v>
      </c>
      <c r="O88" s="34"/>
      <c r="P88" s="25"/>
      <c r="Q88" s="25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2:42" ht="13.5">
      <c r="B89" s="36"/>
      <c r="C89" s="37" t="s">
        <v>426</v>
      </c>
      <c r="D89" s="18" t="s">
        <v>458</v>
      </c>
      <c r="F89" s="25"/>
      <c r="G89" s="25"/>
      <c r="H89" s="25"/>
      <c r="I89" s="25"/>
      <c r="J89" s="25"/>
      <c r="K89" s="25"/>
      <c r="L89" s="25"/>
      <c r="M89" s="32">
        <v>21</v>
      </c>
      <c r="N89" s="33">
        <v>495</v>
      </c>
      <c r="O89" s="34"/>
      <c r="P89" s="25"/>
      <c r="Q89" s="25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2:42" ht="13.5">
      <c r="B90" s="36"/>
      <c r="C90" s="37" t="s">
        <v>263</v>
      </c>
      <c r="D90" s="18" t="s">
        <v>429</v>
      </c>
      <c r="F90" s="25"/>
      <c r="G90" s="25"/>
      <c r="H90" s="25"/>
      <c r="I90" s="25"/>
      <c r="J90" s="25"/>
      <c r="K90" s="25"/>
      <c r="M90" s="32">
        <v>25</v>
      </c>
      <c r="N90" s="33">
        <v>465</v>
      </c>
      <c r="O90" s="34"/>
      <c r="P90" s="25"/>
      <c r="Q90" s="25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2:42" ht="13.5">
      <c r="B91" s="36"/>
      <c r="C91" s="37" t="s">
        <v>255</v>
      </c>
      <c r="D91" s="18" t="s">
        <v>402</v>
      </c>
      <c r="F91" s="25"/>
      <c r="G91" s="25"/>
      <c r="H91" s="25"/>
      <c r="I91" s="25"/>
      <c r="J91" s="25"/>
      <c r="K91" s="25"/>
      <c r="M91" s="32">
        <v>27</v>
      </c>
      <c r="N91" s="33">
        <v>450</v>
      </c>
      <c r="O91" s="34"/>
      <c r="P91" s="25"/>
      <c r="Q91" s="25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2:42" ht="13.5">
      <c r="B92" s="36"/>
      <c r="C92" s="37" t="s">
        <v>255</v>
      </c>
      <c r="D92" s="18" t="s">
        <v>405</v>
      </c>
      <c r="F92" s="25"/>
      <c r="G92" s="25"/>
      <c r="H92" s="25"/>
      <c r="I92" s="25"/>
      <c r="J92" s="25"/>
      <c r="K92" s="25"/>
      <c r="M92" s="32">
        <v>20</v>
      </c>
      <c r="N92" s="33">
        <v>502.5</v>
      </c>
      <c r="O92" s="34"/>
      <c r="P92" s="25"/>
      <c r="Q92" s="25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2:42" ht="13.5">
      <c r="B93" s="36"/>
      <c r="C93" s="37" t="s">
        <v>255</v>
      </c>
      <c r="D93" s="18" t="s">
        <v>427</v>
      </c>
      <c r="F93" s="25"/>
      <c r="G93" s="25"/>
      <c r="H93" s="25"/>
      <c r="I93" s="25"/>
      <c r="J93" s="25"/>
      <c r="K93" s="25"/>
      <c r="M93" s="32">
        <v>3</v>
      </c>
      <c r="N93" s="33">
        <v>1275</v>
      </c>
      <c r="O93" s="34"/>
      <c r="P93" s="25"/>
      <c r="Q93" s="25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2:42" ht="13.5">
      <c r="B94" s="36"/>
      <c r="C94" s="37" t="s">
        <v>255</v>
      </c>
      <c r="D94" s="18" t="s">
        <v>429</v>
      </c>
      <c r="F94" s="25"/>
      <c r="G94" s="25"/>
      <c r="H94" s="25"/>
      <c r="I94" s="25"/>
      <c r="J94" s="25"/>
      <c r="K94" s="25"/>
      <c r="M94" s="32">
        <v>10</v>
      </c>
      <c r="N94" s="33">
        <v>795</v>
      </c>
      <c r="O94" s="34"/>
      <c r="P94" s="25"/>
      <c r="Q94" s="25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2:42" ht="13.5">
      <c r="B95" s="36"/>
      <c r="C95" s="37" t="s">
        <v>255</v>
      </c>
      <c r="D95" s="18" t="s">
        <v>450</v>
      </c>
      <c r="F95" s="25"/>
      <c r="G95" s="25"/>
      <c r="H95" s="25"/>
      <c r="I95" s="25"/>
      <c r="J95" s="25"/>
      <c r="K95" s="25"/>
      <c r="L95" s="25"/>
      <c r="M95" s="32">
        <v>23</v>
      </c>
      <c r="N95" s="33">
        <v>480</v>
      </c>
      <c r="O95" s="34"/>
      <c r="P95" s="25"/>
      <c r="Q95" s="25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2:42" ht="13.5">
      <c r="B96" s="36"/>
      <c r="C96" s="37" t="s">
        <v>255</v>
      </c>
      <c r="D96" s="18" t="s">
        <v>458</v>
      </c>
      <c r="F96" s="25"/>
      <c r="G96" s="25"/>
      <c r="H96" s="25"/>
      <c r="I96" s="25"/>
      <c r="J96" s="25"/>
      <c r="K96" s="25"/>
      <c r="L96" s="25"/>
      <c r="M96" s="32">
        <v>12</v>
      </c>
      <c r="N96" s="33">
        <v>780</v>
      </c>
      <c r="O96" s="34"/>
      <c r="P96" s="25"/>
      <c r="Q96" s="25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2:42" ht="13.5">
      <c r="B97" s="36"/>
      <c r="C97" s="37" t="s">
        <v>255</v>
      </c>
      <c r="D97" s="18" t="s">
        <v>460</v>
      </c>
      <c r="F97" s="25"/>
      <c r="G97" s="25"/>
      <c r="H97" s="25"/>
      <c r="I97" s="25"/>
      <c r="J97" s="25"/>
      <c r="K97" s="25"/>
      <c r="M97" s="32">
        <v>9</v>
      </c>
      <c r="N97" s="33">
        <v>802.5</v>
      </c>
      <c r="O97" s="34"/>
      <c r="P97" s="25"/>
      <c r="Q97" s="25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3:42" ht="13.5">
      <c r="C98" s="37" t="s">
        <v>247</v>
      </c>
      <c r="D98" s="18" t="s">
        <v>429</v>
      </c>
      <c r="F98" s="25"/>
      <c r="G98" s="25"/>
      <c r="H98" s="25"/>
      <c r="I98" s="25"/>
      <c r="J98" s="25"/>
      <c r="K98" s="25"/>
      <c r="L98" s="25"/>
      <c r="M98" s="32">
        <v>22.5</v>
      </c>
      <c r="N98" s="33">
        <v>483.75</v>
      </c>
      <c r="O98" s="34"/>
      <c r="P98" s="25"/>
      <c r="Q98" s="25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33:42" ht="13.5"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33:42" ht="13.5"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33:42" ht="13.5"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33:42" ht="13.5"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33:42" ht="13.5"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33:42" ht="13.5"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33:42" ht="13.5"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1998-1999 USFA Point Standings
Senior &amp;A - Rolling Standings</oddHeader>
    <oddFooter>&amp;L&amp;"Arial,Bold"# Junior    ^ Age eligible for World University Games
* Permanent Resident&amp;"Arial,Regular"
Total = Best 3 plus Group II&amp;CPage &amp;P&amp;R&amp;"Arial,Bold"np = Did not earn points (including not competing)&amp;"Arial,Regular"
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Sapery</dc:creator>
  <cp:keywords/>
  <dc:description/>
  <cp:lastModifiedBy>David Sapery</cp:lastModifiedBy>
  <cp:lastPrinted>1999-03-08T14:23:43Z</cp:lastPrinted>
  <dcterms:created xsi:type="dcterms:W3CDTF">1998-12-05T11:59:09Z</dcterms:created>
  <dcterms:modified xsi:type="dcterms:W3CDTF">1999-06-23T15:56:10Z</dcterms:modified>
  <cp:category/>
  <cp:version/>
  <cp:contentType/>
  <cp:contentStatus/>
</cp:coreProperties>
</file>